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usinessworksuk.sharepoint.com/sites/BusinessworksShare/Shared Documents/03. BUSINESS WORKS UK/Marketing/Events &amp; Seminars/2024/NYCC/"/>
    </mc:Choice>
  </mc:AlternateContent>
  <xr:revisionPtr revIDLastSave="4" documentId="8_{5F874078-7365-45C2-B1A3-AD8B4BF3C9F5}" xr6:coauthVersionLast="47" xr6:coauthVersionMax="47" xr10:uidLastSave="{0D3BBFB5-34A6-4912-BCA4-E515A2715CEA}"/>
  <bookViews>
    <workbookView xWindow="28680" yWindow="-120" windowWidth="29040" windowHeight="15720" xr2:uid="{EB8EF301-2AE9-4618-A464-5B7326F50C70}"/>
  </bookViews>
  <sheets>
    <sheet name="Base Data" sheetId="1" r:id="rId1"/>
    <sheet name="adj for starters and leavers" sheetId="2" r:id="rId2"/>
    <sheet name="NMW Changes" sheetId="3" r:id="rId3"/>
    <sheet name="ERSNI Changes" sheetId="4" r:id="rId4"/>
    <sheet name="Summary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4" l="1"/>
  <c r="C5" i="4"/>
  <c r="B6" i="4"/>
  <c r="C6" i="4"/>
  <c r="B7" i="4"/>
  <c r="C7" i="4"/>
  <c r="B8" i="4"/>
  <c r="E8" i="4" s="1"/>
  <c r="C8" i="4"/>
  <c r="B9" i="4"/>
  <c r="E9" i="4" s="1"/>
  <c r="C9" i="4"/>
  <c r="C22" i="4" s="1"/>
  <c r="B10" i="4"/>
  <c r="E10" i="4" s="1"/>
  <c r="C10" i="4"/>
  <c r="C23" i="4" s="1"/>
  <c r="D23" i="4" s="1"/>
  <c r="B11" i="4"/>
  <c r="C11" i="4"/>
  <c r="B12" i="4"/>
  <c r="C12" i="4"/>
  <c r="B13" i="4"/>
  <c r="C13" i="4"/>
  <c r="C4" i="4"/>
  <c r="B4" i="4"/>
  <c r="C5" i="3"/>
  <c r="C6" i="3"/>
  <c r="C7" i="3"/>
  <c r="C8" i="3"/>
  <c r="C9" i="3"/>
  <c r="C22" i="3" s="1"/>
  <c r="C10" i="3"/>
  <c r="C23" i="3" s="1"/>
  <c r="C11" i="3"/>
  <c r="D11" i="3" s="1"/>
  <c r="C12" i="3"/>
  <c r="C13" i="3"/>
  <c r="C26" i="3" s="1"/>
  <c r="C4" i="3"/>
  <c r="B10" i="3"/>
  <c r="F10" i="3" s="1"/>
  <c r="B11" i="3"/>
  <c r="B12" i="3"/>
  <c r="B13" i="3"/>
  <c r="E13" i="3" s="1"/>
  <c r="B5" i="2"/>
  <c r="C5" i="2"/>
  <c r="B6" i="2"/>
  <c r="C6" i="2"/>
  <c r="B7" i="2"/>
  <c r="C7" i="2"/>
  <c r="C20" i="2" s="1"/>
  <c r="B8" i="2"/>
  <c r="B14" i="2" s="1"/>
  <c r="D4" i="5" s="1"/>
  <c r="C8" i="2"/>
  <c r="E9" i="2"/>
  <c r="C9" i="2"/>
  <c r="C22" i="2" s="1"/>
  <c r="B10" i="2"/>
  <c r="D10" i="2" s="1"/>
  <c r="C10" i="2"/>
  <c r="C23" i="2" s="1"/>
  <c r="B11" i="2"/>
  <c r="C11" i="2"/>
  <c r="B12" i="2"/>
  <c r="C12" i="2"/>
  <c r="B13" i="2"/>
  <c r="C13" i="2"/>
  <c r="D13" i="2" s="1"/>
  <c r="C4" i="2"/>
  <c r="B4" i="2"/>
  <c r="C6" i="5"/>
  <c r="B6" i="5"/>
  <c r="B5" i="5"/>
  <c r="C4" i="5"/>
  <c r="B4" i="5"/>
  <c r="C3" i="5"/>
  <c r="E24" i="4"/>
  <c r="E5" i="4"/>
  <c r="E6" i="4"/>
  <c r="E7" i="4"/>
  <c r="E11" i="4"/>
  <c r="E12" i="4"/>
  <c r="E13" i="4"/>
  <c r="E4" i="4"/>
  <c r="C26" i="4"/>
  <c r="B26" i="4"/>
  <c r="F26" i="4" s="1"/>
  <c r="A26" i="4"/>
  <c r="C25" i="4"/>
  <c r="B25" i="4"/>
  <c r="F25" i="4" s="1"/>
  <c r="A25" i="4"/>
  <c r="C24" i="4"/>
  <c r="B24" i="4"/>
  <c r="F24" i="4" s="1"/>
  <c r="A24" i="4"/>
  <c r="B23" i="4"/>
  <c r="F23" i="4" s="1"/>
  <c r="A23" i="4"/>
  <c r="B22" i="4"/>
  <c r="E22" i="4" s="1"/>
  <c r="A22" i="4"/>
  <c r="C21" i="4"/>
  <c r="A21" i="4"/>
  <c r="C20" i="4"/>
  <c r="B20" i="4"/>
  <c r="E20" i="4" s="1"/>
  <c r="A20" i="4"/>
  <c r="C19" i="4"/>
  <c r="B19" i="4"/>
  <c r="E19" i="4" s="1"/>
  <c r="A19" i="4"/>
  <c r="C18" i="4"/>
  <c r="B18" i="4"/>
  <c r="E18" i="4" s="1"/>
  <c r="A18" i="4"/>
  <c r="C17" i="4"/>
  <c r="B17" i="4"/>
  <c r="A17" i="4"/>
  <c r="F13" i="4"/>
  <c r="D13" i="4"/>
  <c r="F12" i="4"/>
  <c r="D12" i="4"/>
  <c r="F11" i="4"/>
  <c r="D11" i="4"/>
  <c r="F10" i="4"/>
  <c r="D9" i="4"/>
  <c r="F9" i="4" s="1"/>
  <c r="F7" i="4"/>
  <c r="D7" i="4"/>
  <c r="D6" i="4"/>
  <c r="F6" i="4" s="1"/>
  <c r="D5" i="4"/>
  <c r="F5" i="4" s="1"/>
  <c r="D4" i="4"/>
  <c r="F4" i="4" s="1"/>
  <c r="B14" i="1"/>
  <c r="D3" i="5" s="1"/>
  <c r="F11" i="3"/>
  <c r="F12" i="3"/>
  <c r="F13" i="3"/>
  <c r="A26" i="3"/>
  <c r="C25" i="3"/>
  <c r="B25" i="3"/>
  <c r="F25" i="3" s="1"/>
  <c r="A25" i="3"/>
  <c r="C24" i="3"/>
  <c r="B24" i="3"/>
  <c r="F24" i="3" s="1"/>
  <c r="A24" i="3"/>
  <c r="B23" i="3"/>
  <c r="A23" i="3"/>
  <c r="B22" i="3"/>
  <c r="A22" i="3"/>
  <c r="C21" i="3"/>
  <c r="B21" i="3"/>
  <c r="A21" i="3"/>
  <c r="C20" i="3"/>
  <c r="B20" i="3"/>
  <c r="A20" i="3"/>
  <c r="C19" i="3"/>
  <c r="B19" i="3"/>
  <c r="D19" i="3" s="1"/>
  <c r="A19" i="3"/>
  <c r="C18" i="3"/>
  <c r="B18" i="3"/>
  <c r="A18" i="3"/>
  <c r="C17" i="3"/>
  <c r="B17" i="3"/>
  <c r="D17" i="3" s="1"/>
  <c r="A17" i="3"/>
  <c r="E12" i="3"/>
  <c r="D12" i="3"/>
  <c r="E11" i="3"/>
  <c r="E10" i="3"/>
  <c r="D10" i="3"/>
  <c r="E9" i="3"/>
  <c r="D9" i="3"/>
  <c r="F9" i="3" s="1"/>
  <c r="E8" i="3"/>
  <c r="D8" i="3"/>
  <c r="F8" i="3" s="1"/>
  <c r="E7" i="3"/>
  <c r="D7" i="3"/>
  <c r="F7" i="3" s="1"/>
  <c r="E6" i="3"/>
  <c r="D6" i="3"/>
  <c r="F6" i="3" s="1"/>
  <c r="E5" i="3"/>
  <c r="D5" i="3"/>
  <c r="F5" i="3" s="1"/>
  <c r="E4" i="3"/>
  <c r="D4" i="3"/>
  <c r="F4" i="3" s="1"/>
  <c r="C26" i="2"/>
  <c r="B26" i="2"/>
  <c r="F26" i="2" s="1"/>
  <c r="A26" i="2"/>
  <c r="C25" i="2"/>
  <c r="B25" i="2"/>
  <c r="E25" i="2" s="1"/>
  <c r="A25" i="2"/>
  <c r="C24" i="2"/>
  <c r="B24" i="2"/>
  <c r="F24" i="2" s="1"/>
  <c r="A24" i="2"/>
  <c r="A23" i="2"/>
  <c r="A22" i="2"/>
  <c r="C21" i="2"/>
  <c r="B21" i="2"/>
  <c r="A21" i="2"/>
  <c r="B20" i="2"/>
  <c r="A20" i="2"/>
  <c r="C19" i="2"/>
  <c r="B19" i="2"/>
  <c r="E19" i="2" s="1"/>
  <c r="A19" i="2"/>
  <c r="C18" i="2"/>
  <c r="B18" i="2"/>
  <c r="A18" i="2"/>
  <c r="C17" i="2"/>
  <c r="B17" i="2"/>
  <c r="A17" i="2"/>
  <c r="F13" i="2"/>
  <c r="E13" i="2"/>
  <c r="F12" i="2"/>
  <c r="E12" i="2"/>
  <c r="D12" i="2"/>
  <c r="F11" i="2"/>
  <c r="E11" i="2"/>
  <c r="D11" i="2"/>
  <c r="F10" i="2"/>
  <c r="E10" i="2"/>
  <c r="E7" i="2"/>
  <c r="D7" i="2"/>
  <c r="F7" i="2" s="1"/>
  <c r="E6" i="2"/>
  <c r="D6" i="2"/>
  <c r="F6" i="2" s="1"/>
  <c r="F5" i="2"/>
  <c r="E5" i="2"/>
  <c r="D5" i="2"/>
  <c r="E4" i="2"/>
  <c r="D4" i="2"/>
  <c r="F4" i="2" s="1"/>
  <c r="F17" i="1"/>
  <c r="B18" i="1"/>
  <c r="D18" i="1" s="1"/>
  <c r="C18" i="1"/>
  <c r="B19" i="1"/>
  <c r="E19" i="1" s="1"/>
  <c r="C19" i="1"/>
  <c r="D19" i="1"/>
  <c r="B20" i="1"/>
  <c r="E20" i="1" s="1"/>
  <c r="C20" i="1"/>
  <c r="D20" i="1"/>
  <c r="B21" i="1"/>
  <c r="D21" i="1" s="1"/>
  <c r="C21" i="1"/>
  <c r="B22" i="1"/>
  <c r="F22" i="1" s="1"/>
  <c r="C22" i="1"/>
  <c r="D22" i="1"/>
  <c r="E22" i="1"/>
  <c r="B23" i="1"/>
  <c r="F23" i="1" s="1"/>
  <c r="C23" i="1"/>
  <c r="D23" i="1"/>
  <c r="E23" i="1"/>
  <c r="B24" i="1"/>
  <c r="D24" i="1" s="1"/>
  <c r="C24" i="1"/>
  <c r="B25" i="1"/>
  <c r="F25" i="1" s="1"/>
  <c r="C25" i="1"/>
  <c r="D25" i="1"/>
  <c r="E25" i="1"/>
  <c r="B26" i="1"/>
  <c r="F26" i="1" s="1"/>
  <c r="C26" i="1"/>
  <c r="D26" i="1"/>
  <c r="E26" i="1"/>
  <c r="E17" i="1"/>
  <c r="D17" i="1"/>
  <c r="C17" i="1"/>
  <c r="B17" i="1"/>
  <c r="A18" i="1"/>
  <c r="A19" i="1"/>
  <c r="A20" i="1"/>
  <c r="A21" i="1"/>
  <c r="A22" i="1"/>
  <c r="A23" i="1"/>
  <c r="A24" i="1"/>
  <c r="A25" i="1"/>
  <c r="A26" i="1"/>
  <c r="A17" i="1"/>
  <c r="D9" i="1"/>
  <c r="F10" i="1"/>
  <c r="F11" i="1"/>
  <c r="F12" i="1"/>
  <c r="F13" i="1"/>
  <c r="F9" i="1"/>
  <c r="E4" i="1"/>
  <c r="E5" i="1"/>
  <c r="E6" i="1"/>
  <c r="E7" i="1"/>
  <c r="E8" i="1"/>
  <c r="E10" i="1"/>
  <c r="E11" i="1"/>
  <c r="E12" i="1"/>
  <c r="E13" i="1"/>
  <c r="E9" i="1"/>
  <c r="D5" i="1"/>
  <c r="F5" i="1" s="1"/>
  <c r="D6" i="1"/>
  <c r="F6" i="1" s="1"/>
  <c r="D7" i="1"/>
  <c r="F7" i="1" s="1"/>
  <c r="D8" i="1"/>
  <c r="F8" i="1" s="1"/>
  <c r="D10" i="1"/>
  <c r="D11" i="1"/>
  <c r="D12" i="1"/>
  <c r="D13" i="1"/>
  <c r="D4" i="1"/>
  <c r="F4" i="1" s="1"/>
  <c r="D10" i="4" l="1"/>
  <c r="D25" i="4"/>
  <c r="E26" i="4"/>
  <c r="E25" i="4"/>
  <c r="D19" i="4"/>
  <c r="F19" i="4" s="1"/>
  <c r="E23" i="4"/>
  <c r="B14" i="4"/>
  <c r="D6" i="5" s="1"/>
  <c r="D8" i="4"/>
  <c r="F8" i="4"/>
  <c r="B21" i="4"/>
  <c r="E21" i="4" s="1"/>
  <c r="E27" i="4" s="1"/>
  <c r="B30" i="4" s="1"/>
  <c r="B31" i="4" s="1"/>
  <c r="B32" i="4" s="1"/>
  <c r="E17" i="4"/>
  <c r="D17" i="4"/>
  <c r="F17" i="4" s="1"/>
  <c r="E14" i="4"/>
  <c r="D23" i="3"/>
  <c r="B26" i="3"/>
  <c r="F26" i="3" s="1"/>
  <c r="E14" i="3"/>
  <c r="F23" i="3"/>
  <c r="B14" i="3"/>
  <c r="D5" i="5" s="1"/>
  <c r="D13" i="3"/>
  <c r="B27" i="3"/>
  <c r="E8" i="2"/>
  <c r="B22" i="2"/>
  <c r="E22" i="2" s="1"/>
  <c r="D9" i="2"/>
  <c r="F9" i="2" s="1"/>
  <c r="D8" i="2"/>
  <c r="F8" i="2" s="1"/>
  <c r="B23" i="2"/>
  <c r="F23" i="2" s="1"/>
  <c r="E14" i="2"/>
  <c r="E14" i="1"/>
  <c r="F19" i="1"/>
  <c r="B27" i="1"/>
  <c r="E27" i="1"/>
  <c r="B30" i="1" s="1"/>
  <c r="F20" i="1"/>
  <c r="B31" i="1"/>
  <c r="C30" i="1"/>
  <c r="D30" i="1" s="1"/>
  <c r="E30" i="1" s="1"/>
  <c r="F30" i="1" s="1"/>
  <c r="G30" i="1" s="1"/>
  <c r="H30" i="1" s="1"/>
  <c r="I30" i="1" s="1"/>
  <c r="J30" i="1" s="1"/>
  <c r="K30" i="1" s="1"/>
  <c r="L30" i="1" s="1"/>
  <c r="M30" i="1" s="1"/>
  <c r="D18" i="4"/>
  <c r="F18" i="4" s="1"/>
  <c r="D20" i="4"/>
  <c r="F20" i="4" s="1"/>
  <c r="D22" i="4"/>
  <c r="F22" i="4" s="1"/>
  <c r="D24" i="4"/>
  <c r="D26" i="4"/>
  <c r="F19" i="3"/>
  <c r="F17" i="3"/>
  <c r="D25" i="3"/>
  <c r="E17" i="3"/>
  <c r="E19" i="3"/>
  <c r="E21" i="3"/>
  <c r="E23" i="3"/>
  <c r="E25" i="3"/>
  <c r="D21" i="3"/>
  <c r="F21" i="3" s="1"/>
  <c r="D18" i="3"/>
  <c r="F18" i="3" s="1"/>
  <c r="D20" i="3"/>
  <c r="F20" i="3" s="1"/>
  <c r="D22" i="3"/>
  <c r="F22" i="3" s="1"/>
  <c r="D24" i="3"/>
  <c r="D26" i="3"/>
  <c r="E18" i="3"/>
  <c r="E20" i="3"/>
  <c r="E22" i="3"/>
  <c r="E24" i="3"/>
  <c r="E26" i="3"/>
  <c r="F18" i="2"/>
  <c r="D17" i="2"/>
  <c r="F17" i="2" s="1"/>
  <c r="D19" i="2"/>
  <c r="F19" i="2" s="1"/>
  <c r="D21" i="2"/>
  <c r="F21" i="2" s="1"/>
  <c r="D23" i="2"/>
  <c r="D25" i="2"/>
  <c r="E17" i="2"/>
  <c r="F25" i="2"/>
  <c r="D18" i="2"/>
  <c r="D20" i="2"/>
  <c r="F20" i="2" s="1"/>
  <c r="D22" i="2"/>
  <c r="F22" i="2" s="1"/>
  <c r="D24" i="2"/>
  <c r="D26" i="2"/>
  <c r="E21" i="2"/>
  <c r="E18" i="2"/>
  <c r="E20" i="2"/>
  <c r="E24" i="2"/>
  <c r="E26" i="2"/>
  <c r="F18" i="1"/>
  <c r="F21" i="1"/>
  <c r="F24" i="1"/>
  <c r="E24" i="1"/>
  <c r="E21" i="1"/>
  <c r="E18" i="1"/>
  <c r="B27" i="4" l="1"/>
  <c r="D21" i="4"/>
  <c r="F21" i="4" s="1"/>
  <c r="C30" i="4"/>
  <c r="D30" i="4" s="1"/>
  <c r="E30" i="4" s="1"/>
  <c r="F30" i="4" s="1"/>
  <c r="G30" i="4" s="1"/>
  <c r="H30" i="4" s="1"/>
  <c r="I30" i="4" s="1"/>
  <c r="J30" i="4" s="1"/>
  <c r="K30" i="4" s="1"/>
  <c r="L30" i="4" s="1"/>
  <c r="M30" i="4" s="1"/>
  <c r="E27" i="3"/>
  <c r="B30" i="3" s="1"/>
  <c r="E23" i="2"/>
  <c r="E27" i="2"/>
  <c r="B30" i="2" s="1"/>
  <c r="C30" i="2" s="1"/>
  <c r="D30" i="2" s="1"/>
  <c r="E30" i="2" s="1"/>
  <c r="F30" i="2" s="1"/>
  <c r="G30" i="2" s="1"/>
  <c r="H30" i="2" s="1"/>
  <c r="I30" i="2" s="1"/>
  <c r="J30" i="2" s="1"/>
  <c r="K30" i="2" s="1"/>
  <c r="L30" i="2" s="1"/>
  <c r="M30" i="2" s="1"/>
  <c r="B27" i="2"/>
  <c r="B31" i="2"/>
  <c r="C31" i="1"/>
  <c r="B32" i="1"/>
  <c r="C31" i="2"/>
  <c r="B32" i="2"/>
  <c r="C31" i="4" l="1"/>
  <c r="C32" i="4" s="1"/>
  <c r="C30" i="3"/>
  <c r="D30" i="3" s="1"/>
  <c r="E30" i="3" s="1"/>
  <c r="F30" i="3" s="1"/>
  <c r="G30" i="3" s="1"/>
  <c r="H30" i="3" s="1"/>
  <c r="I30" i="3" s="1"/>
  <c r="J30" i="3" s="1"/>
  <c r="K30" i="3" s="1"/>
  <c r="L30" i="3" s="1"/>
  <c r="M30" i="3" s="1"/>
  <c r="B31" i="3"/>
  <c r="C32" i="1"/>
  <c r="D31" i="1"/>
  <c r="D31" i="2"/>
  <c r="C32" i="2"/>
  <c r="D31" i="4"/>
  <c r="D32" i="4" s="1"/>
  <c r="C31" i="3" l="1"/>
  <c r="B32" i="3"/>
  <c r="D32" i="1"/>
  <c r="E31" i="1"/>
  <c r="D32" i="2"/>
  <c r="E31" i="2"/>
  <c r="E31" i="4"/>
  <c r="E32" i="4" s="1"/>
  <c r="C32" i="3" l="1"/>
  <c r="D31" i="3"/>
  <c r="F31" i="1"/>
  <c r="E32" i="1"/>
  <c r="F31" i="2"/>
  <c r="E32" i="2"/>
  <c r="F31" i="4"/>
  <c r="F32" i="4" s="1"/>
  <c r="E31" i="3" l="1"/>
  <c r="D32" i="3"/>
  <c r="G31" i="1"/>
  <c r="F32" i="1"/>
  <c r="G31" i="2"/>
  <c r="F32" i="2"/>
  <c r="G31" i="4"/>
  <c r="G32" i="4" s="1"/>
  <c r="E32" i="3" l="1"/>
  <c r="F31" i="3"/>
  <c r="H31" i="1"/>
  <c r="G32" i="1"/>
  <c r="H31" i="2"/>
  <c r="G32" i="2"/>
  <c r="H31" i="4"/>
  <c r="H32" i="4" s="1"/>
  <c r="G31" i="3" l="1"/>
  <c r="F32" i="3"/>
  <c r="I31" i="1"/>
  <c r="H32" i="1"/>
  <c r="I31" i="2"/>
  <c r="H32" i="2"/>
  <c r="I31" i="4"/>
  <c r="I32" i="4" s="1"/>
  <c r="H31" i="3" l="1"/>
  <c r="G32" i="3"/>
  <c r="J31" i="1"/>
  <c r="I32" i="1"/>
  <c r="J31" i="2"/>
  <c r="I32" i="2"/>
  <c r="J31" i="4"/>
  <c r="J32" i="4" s="1"/>
  <c r="H32" i="3" l="1"/>
  <c r="I31" i="3"/>
  <c r="K31" i="1"/>
  <c r="J32" i="1"/>
  <c r="K31" i="2"/>
  <c r="J32" i="2"/>
  <c r="K31" i="4"/>
  <c r="K32" i="4" s="1"/>
  <c r="J31" i="3" l="1"/>
  <c r="I32" i="3"/>
  <c r="L31" i="1"/>
  <c r="K32" i="1"/>
  <c r="L31" i="2"/>
  <c r="K32" i="2"/>
  <c r="L31" i="4"/>
  <c r="L32" i="4" s="1"/>
  <c r="K31" i="3" l="1"/>
  <c r="J32" i="3"/>
  <c r="M31" i="1"/>
  <c r="M32" i="1" s="1"/>
  <c r="E3" i="5" s="1"/>
  <c r="F3" i="5" s="1"/>
  <c r="L32" i="1"/>
  <c r="M31" i="2"/>
  <c r="M32" i="2" s="1"/>
  <c r="E4" i="5" s="1"/>
  <c r="F4" i="5" s="1"/>
  <c r="L32" i="2"/>
  <c r="M31" i="4"/>
  <c r="M32" i="4" s="1"/>
  <c r="E6" i="5" s="1"/>
  <c r="F6" i="5" s="1"/>
  <c r="L31" i="3" l="1"/>
  <c r="K32" i="3"/>
  <c r="G4" i="5"/>
  <c r="M31" i="3" l="1"/>
  <c r="M32" i="3" s="1"/>
  <c r="E5" i="5" s="1"/>
  <c r="F5" i="5" s="1"/>
  <c r="L32" i="3"/>
  <c r="G6" i="5" l="1"/>
  <c r="G5" i="5"/>
</calcChain>
</file>

<file path=xl/sharedStrings.xml><?xml version="1.0" encoding="utf-8"?>
<sst xmlns="http://schemas.openxmlformats.org/spreadsheetml/2006/main" count="124" uniqueCount="35">
  <si>
    <t>Employee</t>
  </si>
  <si>
    <t>Annual</t>
  </si>
  <si>
    <t>Basic Pay</t>
  </si>
  <si>
    <t>Weekly hours</t>
  </si>
  <si>
    <t>Hourly Rate</t>
  </si>
  <si>
    <t>Employers National Insurance</t>
  </si>
  <si>
    <t>Monthly</t>
  </si>
  <si>
    <t>Using 24/25 allowances and rates</t>
  </si>
  <si>
    <t>Using 25/26 allowances and rates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</si>
  <si>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</si>
  <si>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</si>
  <si>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</si>
  <si>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</si>
  <si>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</si>
  <si>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</si>
  <si>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</si>
  <si>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</si>
  <si>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</si>
  <si>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</si>
  <si>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</si>
  <si>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</si>
  <si>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ERSNI</t>
  </si>
  <si>
    <t>Cum ERSNI</t>
  </si>
  <si>
    <t>Cum Payable</t>
  </si>
  <si>
    <t>Base Data</t>
  </si>
  <si>
    <t>Rates and allowances for ERSNI</t>
  </si>
  <si>
    <t>Min Wage</t>
  </si>
  <si>
    <t>24/25</t>
  </si>
  <si>
    <t>Adj Starters and Leavers</t>
  </si>
  <si>
    <t>NMW changes</t>
  </si>
  <si>
    <t>ERSNI changes</t>
  </si>
  <si>
    <t>25/26</t>
  </si>
  <si>
    <t xml:space="preserve">Annual </t>
  </si>
  <si>
    <t>ERSNI payable</t>
  </si>
  <si>
    <t>Total Cost for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</si>
</sst>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44" fontId="0" fillId="0" borderId="0" xfId="1" applyFon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44" fontId="2" fillId="0" borderId="0" xfId="1" applyFont="1" applyAlignment="1">
      <alignment horizontal="center" wrapText="1"/>
    </xf>
    <xf numFmtId="44" fontId="2" fillId="0" borderId="0" xfId="1" applyFont="1"/>
    <xf numFmtId="44" fontId="0" fillId="0" borderId="0" xfId="0" applyNumberFormat="1"/>
    <xf numFmtId="0" fontId="0" fillId="0" borderId="0" xfId="0" quotePrefix="1"/>
    <xf numFmtId="0" fontId="2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B2A7E-9098-45AC-B3BC-A8712F258904}">
  <dimension ref="A1:M32"/>
  <sheetViews>
    <sheetView tabSelected="1" topLeftCell="A3" workbookViewId="0">
      <selection activeCell="A29" sqref="A29:XFD29"/>
    </sheetView>
  </sheetViews>
  <sheetFormatPr defaultRowHeight="15" x14ac:dyDescent="0.25"/>
  <cols>
    <col min="1" max="1" width="12.140625" customWidth="1"/>
    <col min="2" max="2" width="12.5703125" style="1" bestFit="1" customWidth="1"/>
    <col min="3" max="3" width="10.5703125" bestFit="1" customWidth="1"/>
    <col min="4" max="4" width="11.28515625" style="1" customWidth="1"/>
    <col min="5" max="5" width="12.5703125" customWidth="1"/>
    <col min="6" max="6" width="11" customWidth="1"/>
    <col min="7" max="13" width="12.140625" customWidth="1"/>
  </cols>
  <sheetData>
    <row r="1" spans="1:6" x14ac:dyDescent="0.25">
      <c r="A1" s="3" t="s">
        <v>7</v>
      </c>
    </row>
    <row r="2" spans="1:6" x14ac:dyDescent="0.25">
      <c r="A2" s="3" t="s">
        <v>1</v>
      </c>
    </row>
    <row r="3" spans="1:6" s="2" customFormat="1" ht="45" x14ac:dyDescent="0.25">
      <c r="A3" s="4" t="s">
        <v>0</v>
      </c>
      <c r="B3" s="5" t="s">
        <v>2</v>
      </c>
      <c r="C3" s="4" t="s">
        <v>3</v>
      </c>
      <c r="D3" s="5" t="s">
        <v>4</v>
      </c>
      <c r="E3" s="4" t="s">
        <v>5</v>
      </c>
    </row>
    <row r="4" spans="1:6" x14ac:dyDescent="0.25">
      <c r="A4">
        <v>1</v>
      </c>
      <c r="B4" s="1">
        <v>23795.200000000001</v>
      </c>
      <c r="C4">
        <v>40</v>
      </c>
      <c r="D4" s="1">
        <f>+B4/(C4*52)</f>
        <v>11.44</v>
      </c>
      <c r="E4" s="1">
        <f t="shared" ref="E4:E8" si="0">+IF(B4&gt;0,(B4-9100)*0.138,0)</f>
        <v>2027.9376000000002</v>
      </c>
      <c r="F4" t="str">
        <f t="shared" ref="F4:F8" si="1">IF(B4&gt;0,IF(D4&lt;11.44,"UNDER MIN WAGE",""),"")</f>
        <v/>
      </c>
    </row>
    <row r="5" spans="1:6" x14ac:dyDescent="0.25">
      <c r="A5">
        <v>2</v>
      </c>
      <c r="B5" s="1">
        <v>23795.200000000001</v>
      </c>
      <c r="C5">
        <v>40</v>
      </c>
      <c r="D5" s="1">
        <f t="shared" ref="D5:D13" si="2">+B5/(C5*52)</f>
        <v>11.44</v>
      </c>
      <c r="E5" s="1">
        <f t="shared" si="0"/>
        <v>2027.9376000000002</v>
      </c>
      <c r="F5" t="str">
        <f t="shared" si="1"/>
        <v/>
      </c>
    </row>
    <row r="6" spans="1:6" x14ac:dyDescent="0.25">
      <c r="A6">
        <v>3</v>
      </c>
      <c r="B6" s="1">
        <v>23795.200000000001</v>
      </c>
      <c r="C6">
        <v>40</v>
      </c>
      <c r="D6" s="1">
        <f t="shared" si="2"/>
        <v>11.44</v>
      </c>
      <c r="E6" s="1">
        <f t="shared" si="0"/>
        <v>2027.9376000000002</v>
      </c>
      <c r="F6" t="str">
        <f t="shared" si="1"/>
        <v/>
      </c>
    </row>
    <row r="7" spans="1:6" x14ac:dyDescent="0.25">
      <c r="A7">
        <v>4</v>
      </c>
      <c r="B7" s="1">
        <v>23795.200000000001</v>
      </c>
      <c r="C7">
        <v>40</v>
      </c>
      <c r="D7" s="1">
        <f t="shared" si="2"/>
        <v>11.44</v>
      </c>
      <c r="E7" s="1">
        <f t="shared" si="0"/>
        <v>2027.9376000000002</v>
      </c>
      <c r="F7" t="str">
        <f t="shared" si="1"/>
        <v/>
      </c>
    </row>
    <row r="8" spans="1:6" x14ac:dyDescent="0.25">
      <c r="A8">
        <v>5</v>
      </c>
      <c r="B8" s="1">
        <v>23795.200000000001</v>
      </c>
      <c r="C8">
        <v>40</v>
      </c>
      <c r="D8" s="1">
        <f t="shared" si="2"/>
        <v>11.44</v>
      </c>
      <c r="E8" s="1">
        <f t="shared" si="0"/>
        <v>2027.9376000000002</v>
      </c>
      <c r="F8" t="str">
        <f t="shared" si="1"/>
        <v/>
      </c>
    </row>
    <row r="9" spans="1:6" x14ac:dyDescent="0.25">
      <c r="A9">
        <v>6</v>
      </c>
      <c r="C9">
        <v>40</v>
      </c>
      <c r="D9" s="1">
        <f t="shared" si="2"/>
        <v>0</v>
      </c>
      <c r="E9" s="1">
        <f>+IF(B9&gt;0,(B9-9100)*0.138,0)</f>
        <v>0</v>
      </c>
      <c r="F9" t="str">
        <f>IF(B9&gt;0,IF(D9&lt;11.44,"UNDER MIN WAGE",""),"")</f>
        <v/>
      </c>
    </row>
    <row r="10" spans="1:6" x14ac:dyDescent="0.25">
      <c r="A10">
        <v>7</v>
      </c>
      <c r="C10">
        <v>40</v>
      </c>
      <c r="D10" s="1">
        <f t="shared" si="2"/>
        <v>0</v>
      </c>
      <c r="E10" s="1">
        <f t="shared" ref="E10:E13" si="3">+IF(B10&gt;0,(B10-9100)*0.138,0)</f>
        <v>0</v>
      </c>
      <c r="F10" t="str">
        <f t="shared" ref="F10:F13" si="4">IF(B10&gt;0,IF(D10&lt;11.44,"UNDER MIN WAGE",""),"")</f>
        <v/>
      </c>
    </row>
    <row r="11" spans="1:6" x14ac:dyDescent="0.25">
      <c r="A11">
        <v>8</v>
      </c>
      <c r="C11">
        <v>40</v>
      </c>
      <c r="D11" s="1">
        <f t="shared" si="2"/>
        <v>0</v>
      </c>
      <c r="E11" s="1">
        <f t="shared" si="3"/>
        <v>0</v>
      </c>
      <c r="F11" t="str">
        <f t="shared" si="4"/>
        <v/>
      </c>
    </row>
    <row r="12" spans="1:6" x14ac:dyDescent="0.25">
      <c r="A12">
        <v>9</v>
      </c>
      <c r="C12">
        <v>40</v>
      </c>
      <c r="D12" s="1">
        <f t="shared" si="2"/>
        <v>0</v>
      </c>
      <c r="E12" s="1">
        <f t="shared" si="3"/>
        <v>0</v>
      </c>
      <c r="F12" t="str">
        <f t="shared" si="4"/>
        <v/>
      </c>
    </row>
    <row r="13" spans="1:6" x14ac:dyDescent="0.25">
      <c r="A13">
        <v>10</v>
      </c>
      <c r="C13">
        <v>40</v>
      </c>
      <c r="D13" s="1">
        <f t="shared" si="2"/>
        <v>0</v>
      </c>
      <c r="E13" s="1">
        <f t="shared" si="3"/>
        <v>0</v>
      </c>
      <c r="F13" t="str">
        <f t="shared" si="4"/>
        <v/>
      </c>
    </row>
    <row r="14" spans="1:6" x14ac:dyDescent="0.25">
      <c r="B14" s="1">
        <f>SUM(B4:B13)</f>
        <v>118976</v>
      </c>
      <c r="E14" s="1">
        <f>SUM(E4:E13)</f>
        <v>10139.688000000002</v>
      </c>
    </row>
    <row r="15" spans="1:6" x14ac:dyDescent="0.25">
      <c r="A15" s="3" t="s">
        <v>6</v>
      </c>
      <c r="B15" s="6"/>
      <c r="C15" s="3"/>
      <c r="D15" s="6"/>
      <c r="E15" s="3"/>
    </row>
    <row r="16" spans="1:6" ht="45" x14ac:dyDescent="0.25">
      <c r="A16" s="4" t="s">
        <v>0</v>
      </c>
      <c r="B16" s="5" t="s">
        <v>2</v>
      </c>
      <c r="C16" s="4" t="s">
        <v>3</v>
      </c>
      <c r="D16" s="5" t="s">
        <v>4</v>
      </c>
      <c r="E16" s="4" t="s">
        <v>5</v>
      </c>
    </row>
    <row r="17" spans="1:13" x14ac:dyDescent="0.25">
      <c r="A17">
        <f>+A4</f>
        <v>1</v>
      </c>
      <c r="B17" s="1">
        <f>+B4/12</f>
        <v>1982.9333333333334</v>
      </c>
      <c r="C17">
        <f>+C4</f>
        <v>40</v>
      </c>
      <c r="D17" s="1">
        <f>+B17/(C17*(52/12))</f>
        <v>11.440000000000001</v>
      </c>
      <c r="E17" s="1">
        <f>+IF(B17&gt;0,(B17-(9100/12))*0.138,0)</f>
        <v>168.9948</v>
      </c>
      <c r="F17" t="str">
        <f t="shared" ref="F17:F26" si="5">IF(B17&gt;0,IF(D17&lt;11.44,"UNDER MIN WAGE",""),"")</f>
        <v/>
      </c>
    </row>
    <row r="18" spans="1:13" x14ac:dyDescent="0.25">
      <c r="A18">
        <f t="shared" ref="A18:A26" si="6">+A5</f>
        <v>2</v>
      </c>
      <c r="B18" s="1">
        <f t="shared" ref="B18:B26" si="7">+B5/12</f>
        <v>1982.9333333333334</v>
      </c>
      <c r="C18">
        <f t="shared" ref="C18:C26" si="8">+C5</f>
        <v>40</v>
      </c>
      <c r="D18" s="1">
        <f t="shared" ref="D18:D26" si="9">+B18/(C18*(52/12))</f>
        <v>11.440000000000001</v>
      </c>
      <c r="E18" s="1">
        <f t="shared" ref="E18:E26" si="10">+IF(B18&gt;0,(B18-(9100/12))*0.138,0)</f>
        <v>168.9948</v>
      </c>
      <c r="F18" t="str">
        <f t="shared" si="5"/>
        <v/>
      </c>
    </row>
    <row r="19" spans="1:13" x14ac:dyDescent="0.25">
      <c r="A19">
        <f t="shared" si="6"/>
        <v>3</v>
      </c>
      <c r="B19" s="1">
        <f t="shared" si="7"/>
        <v>1982.9333333333334</v>
      </c>
      <c r="C19">
        <f t="shared" si="8"/>
        <v>40</v>
      </c>
      <c r="D19" s="1">
        <f t="shared" si="9"/>
        <v>11.440000000000001</v>
      </c>
      <c r="E19" s="1">
        <f t="shared" si="10"/>
        <v>168.9948</v>
      </c>
      <c r="F19" t="str">
        <f t="shared" si="5"/>
        <v/>
      </c>
    </row>
    <row r="20" spans="1:13" x14ac:dyDescent="0.25">
      <c r="A20">
        <f t="shared" si="6"/>
        <v>4</v>
      </c>
      <c r="B20" s="1">
        <f t="shared" si="7"/>
        <v>1982.9333333333334</v>
      </c>
      <c r="C20">
        <f t="shared" si="8"/>
        <v>40</v>
      </c>
      <c r="D20" s="1">
        <f t="shared" si="9"/>
        <v>11.440000000000001</v>
      </c>
      <c r="E20" s="1">
        <f t="shared" si="10"/>
        <v>168.9948</v>
      </c>
      <c r="F20" t="str">
        <f t="shared" si="5"/>
        <v/>
      </c>
    </row>
    <row r="21" spans="1:13" x14ac:dyDescent="0.25">
      <c r="A21">
        <f t="shared" si="6"/>
        <v>5</v>
      </c>
      <c r="B21" s="1">
        <f t="shared" si="7"/>
        <v>1982.9333333333334</v>
      </c>
      <c r="C21">
        <f t="shared" si="8"/>
        <v>40</v>
      </c>
      <c r="D21" s="1">
        <f t="shared" si="9"/>
        <v>11.440000000000001</v>
      </c>
      <c r="E21" s="1">
        <f t="shared" si="10"/>
        <v>168.9948</v>
      </c>
      <c r="F21" t="str">
        <f t="shared" si="5"/>
        <v/>
      </c>
    </row>
    <row r="22" spans="1:13" x14ac:dyDescent="0.25">
      <c r="A22">
        <f t="shared" si="6"/>
        <v>6</v>
      </c>
      <c r="B22" s="1">
        <f t="shared" si="7"/>
        <v>0</v>
      </c>
      <c r="C22">
        <f t="shared" si="8"/>
        <v>40</v>
      </c>
      <c r="D22" s="1">
        <f t="shared" si="9"/>
        <v>0</v>
      </c>
      <c r="E22" s="1">
        <f t="shared" si="10"/>
        <v>0</v>
      </c>
      <c r="F22" t="str">
        <f t="shared" si="5"/>
        <v/>
      </c>
    </row>
    <row r="23" spans="1:13" x14ac:dyDescent="0.25">
      <c r="A23">
        <f t="shared" si="6"/>
        <v>7</v>
      </c>
      <c r="B23" s="1">
        <f t="shared" si="7"/>
        <v>0</v>
      </c>
      <c r="C23">
        <f t="shared" si="8"/>
        <v>40</v>
      </c>
      <c r="D23" s="1">
        <f t="shared" si="9"/>
        <v>0</v>
      </c>
      <c r="E23" s="1">
        <f t="shared" si="10"/>
        <v>0</v>
      </c>
      <c r="F23" t="str">
        <f t="shared" si="5"/>
        <v/>
      </c>
    </row>
    <row r="24" spans="1:13" x14ac:dyDescent="0.25">
      <c r="A24">
        <f t="shared" si="6"/>
        <v>8</v>
      </c>
      <c r="B24" s="1">
        <f t="shared" si="7"/>
        <v>0</v>
      </c>
      <c r="C24">
        <f t="shared" si="8"/>
        <v>40</v>
      </c>
      <c r="D24" s="1">
        <f t="shared" si="9"/>
        <v>0</v>
      </c>
      <c r="E24" s="1">
        <f t="shared" si="10"/>
        <v>0</v>
      </c>
      <c r="F24" t="str">
        <f t="shared" si="5"/>
        <v/>
      </c>
    </row>
    <row r="25" spans="1:13" x14ac:dyDescent="0.25">
      <c r="A25">
        <f t="shared" si="6"/>
        <v>9</v>
      </c>
      <c r="B25" s="1">
        <f t="shared" si="7"/>
        <v>0</v>
      </c>
      <c r="C25">
        <f t="shared" si="8"/>
        <v>40</v>
      </c>
      <c r="D25" s="1">
        <f t="shared" si="9"/>
        <v>0</v>
      </c>
      <c r="E25" s="1">
        <f t="shared" si="10"/>
        <v>0</v>
      </c>
      <c r="F25" t="str">
        <f t="shared" si="5"/>
        <v/>
      </c>
    </row>
    <row r="26" spans="1:13" x14ac:dyDescent="0.25">
      <c r="A26">
        <f t="shared" si="6"/>
        <v>10</v>
      </c>
      <c r="B26" s="1">
        <f t="shared" si="7"/>
        <v>0</v>
      </c>
      <c r="C26">
        <f t="shared" si="8"/>
        <v>40</v>
      </c>
      <c r="D26" s="1">
        <f t="shared" si="9"/>
        <v>0</v>
      </c>
      <c r="E26" s="1">
        <f t="shared" si="10"/>
        <v>0</v>
      </c>
      <c r="F26" t="str">
        <f t="shared" si="5"/>
        <v/>
      </c>
    </row>
    <row r="27" spans="1:13" x14ac:dyDescent="0.25">
      <c r="B27" s="1">
        <f>SUM(B17:B26)</f>
        <v>9914.6666666666679</v>
      </c>
      <c r="E27" s="1">
        <f>SUM(E17:E26)</f>
        <v>844.97399999999993</v>
      </c>
    </row>
    <row r="29" spans="1:13" s="3" customFormat="1" x14ac:dyDescent="0.25">
      <c r="B29" s="6" t="s">
        <v>9</v>
      </c>
      <c r="C29" s="6" t="s">
        <v>10</v>
      </c>
      <c r="D29" s="6" t="s">
        <v>11</v>
      </c>
      <c r="E29" s="6" t="s">
        <v>12</v>
      </c>
      <c r="F29" s="6" t="s">
        <v>13</v>
      </c>
      <c r="G29" s="6" t="s">
        <v>14</v>
      </c>
      <c r="H29" s="6" t="s">
        <v>15</v>
      </c>
      <c r="I29" s="6" t="s">
        <v>16</v>
      </c>
      <c r="J29" s="6" t="s">
        <v>17</v>
      </c>
      <c r="K29" s="6" t="s">
        <v>18</v>
      </c>
      <c r="L29" s="6" t="s">
        <v>19</v>
      </c>
      <c r="M29" s="6" t="s">
        <v>20</v>
      </c>
    </row>
    <row r="30" spans="1:13" x14ac:dyDescent="0.25">
      <c r="A30" t="s">
        <v>21</v>
      </c>
      <c r="B30" s="1">
        <f>+E27</f>
        <v>844.97399999999993</v>
      </c>
      <c r="C30" s="7">
        <f>+B30</f>
        <v>844.97399999999993</v>
      </c>
      <c r="D30" s="7">
        <f t="shared" ref="D30:M30" si="11">+C30</f>
        <v>844.97399999999993</v>
      </c>
      <c r="E30" s="7">
        <f t="shared" si="11"/>
        <v>844.97399999999993</v>
      </c>
      <c r="F30" s="7">
        <f t="shared" si="11"/>
        <v>844.97399999999993</v>
      </c>
      <c r="G30" s="7">
        <f t="shared" si="11"/>
        <v>844.97399999999993</v>
      </c>
      <c r="H30" s="7">
        <f t="shared" si="11"/>
        <v>844.97399999999993</v>
      </c>
      <c r="I30" s="7">
        <f t="shared" si="11"/>
        <v>844.97399999999993</v>
      </c>
      <c r="J30" s="7">
        <f t="shared" si="11"/>
        <v>844.97399999999993</v>
      </c>
      <c r="K30" s="7">
        <f t="shared" si="11"/>
        <v>844.97399999999993</v>
      </c>
      <c r="L30" s="7">
        <f t="shared" si="11"/>
        <v>844.97399999999993</v>
      </c>
      <c r="M30" s="7">
        <f t="shared" si="11"/>
        <v>844.97399999999993</v>
      </c>
    </row>
    <row r="31" spans="1:13" x14ac:dyDescent="0.25">
      <c r="A31" t="s">
        <v>22</v>
      </c>
      <c r="B31" s="1">
        <f>+B30</f>
        <v>844.97399999999993</v>
      </c>
      <c r="C31" s="7">
        <f>+B31+C30</f>
        <v>1689.9479999999999</v>
      </c>
      <c r="D31" s="7">
        <f t="shared" ref="D31:M31" si="12">+C31+D30</f>
        <v>2534.9219999999996</v>
      </c>
      <c r="E31" s="7">
        <f t="shared" si="12"/>
        <v>3379.8959999999997</v>
      </c>
      <c r="F31" s="7">
        <f t="shared" si="12"/>
        <v>4224.87</v>
      </c>
      <c r="G31" s="7">
        <f t="shared" si="12"/>
        <v>5069.8440000000001</v>
      </c>
      <c r="H31" s="7">
        <f t="shared" si="12"/>
        <v>5914.8180000000002</v>
      </c>
      <c r="I31" s="7">
        <f t="shared" si="12"/>
        <v>6759.7920000000004</v>
      </c>
      <c r="J31" s="7">
        <f t="shared" si="12"/>
        <v>7604.7660000000005</v>
      </c>
      <c r="K31" s="7">
        <f t="shared" si="12"/>
        <v>8449.74</v>
      </c>
      <c r="L31" s="7">
        <f t="shared" si="12"/>
        <v>9294.7139999999999</v>
      </c>
      <c r="M31" s="7">
        <f t="shared" si="12"/>
        <v>10139.688</v>
      </c>
    </row>
    <row r="32" spans="1:13" x14ac:dyDescent="0.25">
      <c r="A32" t="s">
        <v>23</v>
      </c>
      <c r="B32" s="1">
        <f>IF(B31&gt;5000,B31-5000,0)</f>
        <v>0</v>
      </c>
      <c r="C32" s="1">
        <f t="shared" ref="C32:M32" si="13">IF(C31&gt;5000,C31-5000,0)</f>
        <v>0</v>
      </c>
      <c r="D32" s="1">
        <f t="shared" si="13"/>
        <v>0</v>
      </c>
      <c r="E32" s="1">
        <f t="shared" si="13"/>
        <v>0</v>
      </c>
      <c r="F32" s="1">
        <f t="shared" si="13"/>
        <v>0</v>
      </c>
      <c r="G32" s="1">
        <f t="shared" si="13"/>
        <v>69.844000000000051</v>
      </c>
      <c r="H32" s="1">
        <f t="shared" si="13"/>
        <v>914.81800000000021</v>
      </c>
      <c r="I32" s="1">
        <f t="shared" si="13"/>
        <v>1759.7920000000004</v>
      </c>
      <c r="J32" s="1">
        <f t="shared" si="13"/>
        <v>2604.7660000000005</v>
      </c>
      <c r="K32" s="1">
        <f t="shared" si="13"/>
        <v>3449.74</v>
      </c>
      <c r="L32" s="1">
        <f t="shared" si="13"/>
        <v>4294.7139999999999</v>
      </c>
      <c r="M32" s="1">
        <f t="shared" si="13"/>
        <v>5139.6880000000001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CC9F7-4C28-4912-B258-D8DE41DC3FC2}">
  <dimension ref="A1:M32"/>
  <sheetViews>
    <sheetView topLeftCell="A3" workbookViewId="0">
      <selection activeCell="A29" sqref="A29:XFD29"/>
    </sheetView>
  </sheetViews>
  <sheetFormatPr defaultRowHeight="15" x14ac:dyDescent="0.25"/>
  <cols>
    <col min="1" max="1" width="10.7109375" customWidth="1"/>
    <col min="2" max="2" width="15.140625" style="1" customWidth="1"/>
    <col min="3" max="3" width="11.85546875" customWidth="1"/>
    <col min="4" max="4" width="11.85546875" style="1" customWidth="1"/>
    <col min="5" max="13" width="11.85546875" customWidth="1"/>
  </cols>
  <sheetData>
    <row r="1" spans="1:6" x14ac:dyDescent="0.25">
      <c r="A1" s="3" t="s">
        <v>7</v>
      </c>
    </row>
    <row r="2" spans="1:6" x14ac:dyDescent="0.25">
      <c r="A2" s="3" t="s">
        <v>1</v>
      </c>
    </row>
    <row r="3" spans="1:6" s="2" customFormat="1" ht="45" x14ac:dyDescent="0.25">
      <c r="A3" s="4" t="s">
        <v>0</v>
      </c>
      <c r="B3" s="5" t="s">
        <v>2</v>
      </c>
      <c r="C3" s="4" t="s">
        <v>3</v>
      </c>
      <c r="D3" s="5" t="s">
        <v>4</v>
      </c>
      <c r="E3" s="4" t="s">
        <v>5</v>
      </c>
    </row>
    <row r="4" spans="1:6" x14ac:dyDescent="0.25">
      <c r="A4">
        <v>1</v>
      </c>
      <c r="B4" s="1">
        <f>+'Base Data'!B4</f>
        <v>23795.200000000001</v>
      </c>
      <c r="C4">
        <f>+'Base Data'!C4</f>
        <v>40</v>
      </c>
      <c r="D4" s="1">
        <f>+B4/(C4*52)</f>
        <v>11.44</v>
      </c>
      <c r="E4" s="1">
        <f t="shared" ref="E4:E8" si="0">+IF(B4&gt;0,(B4-9100)*0.138,0)</f>
        <v>2027.9376000000002</v>
      </c>
      <c r="F4" t="str">
        <f t="shared" ref="F4:F8" si="1">IF(B4&gt;0,IF(D4&lt;11.44,"UNDER MIN WAGE",""),"")</f>
        <v/>
      </c>
    </row>
    <row r="5" spans="1:6" x14ac:dyDescent="0.25">
      <c r="A5">
        <v>2</v>
      </c>
      <c r="B5" s="1">
        <f>+'Base Data'!B5</f>
        <v>23795.200000000001</v>
      </c>
      <c r="C5">
        <f>+'Base Data'!C5</f>
        <v>40</v>
      </c>
      <c r="D5" s="1">
        <f t="shared" ref="D5:D13" si="2">+B5/(C5*52)</f>
        <v>11.44</v>
      </c>
      <c r="E5" s="1">
        <f t="shared" si="0"/>
        <v>2027.9376000000002</v>
      </c>
      <c r="F5" t="str">
        <f t="shared" si="1"/>
        <v/>
      </c>
    </row>
    <row r="6" spans="1:6" x14ac:dyDescent="0.25">
      <c r="A6">
        <v>3</v>
      </c>
      <c r="B6" s="1">
        <f>+'Base Data'!B6</f>
        <v>23795.200000000001</v>
      </c>
      <c r="C6">
        <f>+'Base Data'!C6</f>
        <v>40</v>
      </c>
      <c r="D6" s="1">
        <f t="shared" si="2"/>
        <v>11.44</v>
      </c>
      <c r="E6" s="1">
        <f t="shared" si="0"/>
        <v>2027.9376000000002</v>
      </c>
      <c r="F6" t="str">
        <f t="shared" si="1"/>
        <v/>
      </c>
    </row>
    <row r="7" spans="1:6" x14ac:dyDescent="0.25">
      <c r="A7">
        <v>4</v>
      </c>
      <c r="B7" s="1">
        <f>+'Base Data'!B7</f>
        <v>23795.200000000001</v>
      </c>
      <c r="C7">
        <f>+'Base Data'!C7</f>
        <v>40</v>
      </c>
      <c r="D7" s="1">
        <f t="shared" si="2"/>
        <v>11.44</v>
      </c>
      <c r="E7" s="1">
        <f t="shared" si="0"/>
        <v>2027.9376000000002</v>
      </c>
      <c r="F7" t="str">
        <f t="shared" si="1"/>
        <v/>
      </c>
    </row>
    <row r="8" spans="1:6" x14ac:dyDescent="0.25">
      <c r="A8">
        <v>5</v>
      </c>
      <c r="B8" s="1">
        <f>+'Base Data'!B8</f>
        <v>23795.200000000001</v>
      </c>
      <c r="C8">
        <f>+'Base Data'!C8</f>
        <v>40</v>
      </c>
      <c r="D8" s="1">
        <f t="shared" si="2"/>
        <v>11.44</v>
      </c>
      <c r="E8" s="1">
        <f t="shared" si="0"/>
        <v>2027.9376000000002</v>
      </c>
      <c r="F8" t="str">
        <f t="shared" si="1"/>
        <v/>
      </c>
    </row>
    <row r="9" spans="1:6" x14ac:dyDescent="0.25">
      <c r="A9">
        <v>6</v>
      </c>
      <c r="B9" s="1">
        <v>23795.200000000001</v>
      </c>
      <c r="C9">
        <f>+'Base Data'!C9</f>
        <v>40</v>
      </c>
      <c r="D9" s="1">
        <f t="shared" si="2"/>
        <v>11.44</v>
      </c>
      <c r="E9" s="1">
        <f>+IF(B9&gt;0,(B9-9100)*0.138,0)</f>
        <v>2027.9376000000002</v>
      </c>
      <c r="F9" t="str">
        <f>IF(B9&gt;0,IF(D9&lt;11.44,"UNDER MIN WAGE",""),"")</f>
        <v/>
      </c>
    </row>
    <row r="10" spans="1:6" x14ac:dyDescent="0.25">
      <c r="A10">
        <v>7</v>
      </c>
      <c r="B10" s="1">
        <f>+'Base Data'!B10</f>
        <v>0</v>
      </c>
      <c r="C10">
        <f>+'Base Data'!C10</f>
        <v>40</v>
      </c>
      <c r="D10" s="1">
        <f t="shared" si="2"/>
        <v>0</v>
      </c>
      <c r="E10" s="1">
        <f t="shared" ref="E10:E13" si="3">+IF(B10&gt;0,(B10-9100)*0.138,0)</f>
        <v>0</v>
      </c>
      <c r="F10" t="str">
        <f t="shared" ref="F10:F13" si="4">IF(B10&gt;0,IF(D10&lt;11.44,"UNDER MIN WAGE",""),"")</f>
        <v/>
      </c>
    </row>
    <row r="11" spans="1:6" x14ac:dyDescent="0.25">
      <c r="A11">
        <v>8</v>
      </c>
      <c r="B11" s="1">
        <f>+'Base Data'!B11</f>
        <v>0</v>
      </c>
      <c r="C11">
        <f>+'Base Data'!C11</f>
        <v>40</v>
      </c>
      <c r="D11" s="1">
        <f t="shared" si="2"/>
        <v>0</v>
      </c>
      <c r="E11" s="1">
        <f t="shared" si="3"/>
        <v>0</v>
      </c>
      <c r="F11" t="str">
        <f t="shared" si="4"/>
        <v/>
      </c>
    </row>
    <row r="12" spans="1:6" x14ac:dyDescent="0.25">
      <c r="A12">
        <v>9</v>
      </c>
      <c r="B12" s="1">
        <f>+'Base Data'!B12</f>
        <v>0</v>
      </c>
      <c r="C12">
        <f>+'Base Data'!C12</f>
        <v>40</v>
      </c>
      <c r="D12" s="1">
        <f t="shared" si="2"/>
        <v>0</v>
      </c>
      <c r="E12" s="1">
        <f t="shared" si="3"/>
        <v>0</v>
      </c>
      <c r="F12" t="str">
        <f t="shared" si="4"/>
        <v/>
      </c>
    </row>
    <row r="13" spans="1:6" x14ac:dyDescent="0.25">
      <c r="A13">
        <v>10</v>
      </c>
      <c r="B13" s="1">
        <f>+'Base Data'!B13</f>
        <v>0</v>
      </c>
      <c r="C13">
        <f>+'Base Data'!C13</f>
        <v>40</v>
      </c>
      <c r="D13" s="1">
        <f t="shared" si="2"/>
        <v>0</v>
      </c>
      <c r="E13" s="1">
        <f t="shared" si="3"/>
        <v>0</v>
      </c>
      <c r="F13" t="str">
        <f t="shared" si="4"/>
        <v/>
      </c>
    </row>
    <row r="14" spans="1:6" x14ac:dyDescent="0.25">
      <c r="B14" s="1">
        <f>SUM(B4:B13)</f>
        <v>142771.20000000001</v>
      </c>
      <c r="E14" s="1">
        <f>SUM(E4:E13)</f>
        <v>12167.625600000003</v>
      </c>
    </row>
    <row r="15" spans="1:6" x14ac:dyDescent="0.25">
      <c r="A15" s="3" t="s">
        <v>6</v>
      </c>
      <c r="B15" s="6"/>
      <c r="C15" s="3"/>
      <c r="D15" s="6"/>
      <c r="E15" s="3"/>
    </row>
    <row r="16" spans="1:6" ht="45" x14ac:dyDescent="0.25">
      <c r="A16" s="4" t="s">
        <v>0</v>
      </c>
      <c r="B16" s="5" t="s">
        <v>2</v>
      </c>
      <c r="C16" s="4" t="s">
        <v>3</v>
      </c>
      <c r="D16" s="5" t="s">
        <v>4</v>
      </c>
      <c r="E16" s="4" t="s">
        <v>5</v>
      </c>
    </row>
    <row r="17" spans="1:13" x14ac:dyDescent="0.25">
      <c r="A17">
        <f>+A4</f>
        <v>1</v>
      </c>
      <c r="B17" s="1">
        <f>+B4/12</f>
        <v>1982.9333333333334</v>
      </c>
      <c r="C17">
        <f>+C4</f>
        <v>40</v>
      </c>
      <c r="D17" s="1">
        <f>+B17/(C17*(52/12))</f>
        <v>11.440000000000001</v>
      </c>
      <c r="E17" s="1">
        <f>+IF(B17&gt;0,(B17-(9100/12))*0.138,0)</f>
        <v>168.9948</v>
      </c>
      <c r="F17" t="str">
        <f t="shared" ref="F17:F26" si="5">IF(B17&gt;0,IF(D17&lt;11.44,"UNDER MIN WAGE",""),"")</f>
        <v/>
      </c>
    </row>
    <row r="18" spans="1:13" x14ac:dyDescent="0.25">
      <c r="A18">
        <f t="shared" ref="A18:A26" si="6">+A5</f>
        <v>2</v>
      </c>
      <c r="B18" s="1">
        <f t="shared" ref="B18:B26" si="7">+B5/12</f>
        <v>1982.9333333333334</v>
      </c>
      <c r="C18">
        <f t="shared" ref="C18:C26" si="8">+C5</f>
        <v>40</v>
      </c>
      <c r="D18" s="1">
        <f t="shared" ref="D18:D26" si="9">+B18/(C18*(52/12))</f>
        <v>11.440000000000001</v>
      </c>
      <c r="E18" s="1">
        <f t="shared" ref="E18:E26" si="10">+IF(B18&gt;0,(B18-(9100/12))*0.138,0)</f>
        <v>168.9948</v>
      </c>
      <c r="F18" t="str">
        <f t="shared" si="5"/>
        <v/>
      </c>
    </row>
    <row r="19" spans="1:13" x14ac:dyDescent="0.25">
      <c r="A19">
        <f t="shared" si="6"/>
        <v>3</v>
      </c>
      <c r="B19" s="1">
        <f t="shared" si="7"/>
        <v>1982.9333333333334</v>
      </c>
      <c r="C19">
        <f t="shared" si="8"/>
        <v>40</v>
      </c>
      <c r="D19" s="1">
        <f t="shared" si="9"/>
        <v>11.440000000000001</v>
      </c>
      <c r="E19" s="1">
        <f t="shared" si="10"/>
        <v>168.9948</v>
      </c>
      <c r="F19" t="str">
        <f t="shared" si="5"/>
        <v/>
      </c>
    </row>
    <row r="20" spans="1:13" x14ac:dyDescent="0.25">
      <c r="A20">
        <f t="shared" si="6"/>
        <v>4</v>
      </c>
      <c r="B20" s="1">
        <f t="shared" si="7"/>
        <v>1982.9333333333334</v>
      </c>
      <c r="C20">
        <f t="shared" si="8"/>
        <v>40</v>
      </c>
      <c r="D20" s="1">
        <f t="shared" si="9"/>
        <v>11.440000000000001</v>
      </c>
      <c r="E20" s="1">
        <f t="shared" si="10"/>
        <v>168.9948</v>
      </c>
      <c r="F20" t="str">
        <f t="shared" si="5"/>
        <v/>
      </c>
    </row>
    <row r="21" spans="1:13" x14ac:dyDescent="0.25">
      <c r="A21">
        <f t="shared" si="6"/>
        <v>5</v>
      </c>
      <c r="B21" s="1">
        <f t="shared" si="7"/>
        <v>1982.9333333333334</v>
      </c>
      <c r="C21">
        <f t="shared" si="8"/>
        <v>40</v>
      </c>
      <c r="D21" s="1">
        <f t="shared" si="9"/>
        <v>11.440000000000001</v>
      </c>
      <c r="E21" s="1">
        <f t="shared" si="10"/>
        <v>168.9948</v>
      </c>
      <c r="F21" t="str">
        <f t="shared" si="5"/>
        <v/>
      </c>
    </row>
    <row r="22" spans="1:13" x14ac:dyDescent="0.25">
      <c r="A22">
        <f t="shared" si="6"/>
        <v>6</v>
      </c>
      <c r="B22" s="1">
        <f t="shared" si="7"/>
        <v>1982.9333333333334</v>
      </c>
      <c r="C22">
        <f t="shared" si="8"/>
        <v>40</v>
      </c>
      <c r="D22" s="1">
        <f t="shared" si="9"/>
        <v>11.440000000000001</v>
      </c>
      <c r="E22" s="1">
        <f t="shared" si="10"/>
        <v>168.9948</v>
      </c>
      <c r="F22" t="str">
        <f t="shared" si="5"/>
        <v/>
      </c>
    </row>
    <row r="23" spans="1:13" x14ac:dyDescent="0.25">
      <c r="A23">
        <f t="shared" si="6"/>
        <v>7</v>
      </c>
      <c r="B23" s="1">
        <f t="shared" si="7"/>
        <v>0</v>
      </c>
      <c r="C23">
        <f t="shared" si="8"/>
        <v>40</v>
      </c>
      <c r="D23" s="1">
        <f t="shared" si="9"/>
        <v>0</v>
      </c>
      <c r="E23" s="1">
        <f t="shared" si="10"/>
        <v>0</v>
      </c>
      <c r="F23" t="str">
        <f t="shared" si="5"/>
        <v/>
      </c>
    </row>
    <row r="24" spans="1:13" x14ac:dyDescent="0.25">
      <c r="A24">
        <f t="shared" si="6"/>
        <v>8</v>
      </c>
      <c r="B24" s="1">
        <f t="shared" si="7"/>
        <v>0</v>
      </c>
      <c r="C24">
        <f t="shared" si="8"/>
        <v>40</v>
      </c>
      <c r="D24" s="1">
        <f t="shared" si="9"/>
        <v>0</v>
      </c>
      <c r="E24" s="1">
        <f t="shared" si="10"/>
        <v>0</v>
      </c>
      <c r="F24" t="str">
        <f t="shared" si="5"/>
        <v/>
      </c>
    </row>
    <row r="25" spans="1:13" x14ac:dyDescent="0.25">
      <c r="A25">
        <f t="shared" si="6"/>
        <v>9</v>
      </c>
      <c r="B25" s="1">
        <f t="shared" si="7"/>
        <v>0</v>
      </c>
      <c r="C25">
        <f t="shared" si="8"/>
        <v>40</v>
      </c>
      <c r="D25" s="1">
        <f t="shared" si="9"/>
        <v>0</v>
      </c>
      <c r="E25" s="1">
        <f t="shared" si="10"/>
        <v>0</v>
      </c>
      <c r="F25" t="str">
        <f t="shared" si="5"/>
        <v/>
      </c>
    </row>
    <row r="26" spans="1:13" x14ac:dyDescent="0.25">
      <c r="A26">
        <f t="shared" si="6"/>
        <v>10</v>
      </c>
      <c r="B26" s="1">
        <f t="shared" si="7"/>
        <v>0</v>
      </c>
      <c r="C26">
        <f t="shared" si="8"/>
        <v>40</v>
      </c>
      <c r="D26" s="1">
        <f t="shared" si="9"/>
        <v>0</v>
      </c>
      <c r="E26" s="1">
        <f t="shared" si="10"/>
        <v>0</v>
      </c>
      <c r="F26" t="str">
        <f t="shared" si="5"/>
        <v/>
      </c>
    </row>
    <row r="27" spans="1:13" x14ac:dyDescent="0.25">
      <c r="B27" s="1">
        <f>SUM(B17:B26)</f>
        <v>11897.600000000002</v>
      </c>
      <c r="E27" s="1">
        <f>SUM(E17:E26)</f>
        <v>1013.9687999999999</v>
      </c>
    </row>
    <row r="29" spans="1:13" s="3" customFormat="1" x14ac:dyDescent="0.25">
      <c r="B29" s="6" t="s">
        <v>9</v>
      </c>
      <c r="C29" s="6" t="s">
        <v>10</v>
      </c>
      <c r="D29" s="6" t="s">
        <v>11</v>
      </c>
      <c r="E29" s="6" t="s">
        <v>12</v>
      </c>
      <c r="F29" s="6" t="s">
        <v>13</v>
      </c>
      <c r="G29" s="6" t="s">
        <v>14</v>
      </c>
      <c r="H29" s="6" t="s">
        <v>15</v>
      </c>
      <c r="I29" s="6" t="s">
        <v>16</v>
      </c>
      <c r="J29" s="6" t="s">
        <v>17</v>
      </c>
      <c r="K29" s="6" t="s">
        <v>18</v>
      </c>
      <c r="L29" s="6" t="s">
        <v>19</v>
      </c>
      <c r="M29" s="6" t="s">
        <v>20</v>
      </c>
    </row>
    <row r="30" spans="1:13" x14ac:dyDescent="0.25">
      <c r="A30" t="s">
        <v>21</v>
      </c>
      <c r="B30" s="1">
        <f>+E27</f>
        <v>1013.9687999999999</v>
      </c>
      <c r="C30" s="7">
        <f>+B30</f>
        <v>1013.9687999999999</v>
      </c>
      <c r="D30" s="7">
        <f t="shared" ref="D30:M30" si="11">+C30</f>
        <v>1013.9687999999999</v>
      </c>
      <c r="E30" s="7">
        <f t="shared" si="11"/>
        <v>1013.9687999999999</v>
      </c>
      <c r="F30" s="7">
        <f t="shared" si="11"/>
        <v>1013.9687999999999</v>
      </c>
      <c r="G30" s="7">
        <f t="shared" si="11"/>
        <v>1013.9687999999999</v>
      </c>
      <c r="H30" s="7">
        <f t="shared" si="11"/>
        <v>1013.9687999999999</v>
      </c>
      <c r="I30" s="7">
        <f t="shared" si="11"/>
        <v>1013.9687999999999</v>
      </c>
      <c r="J30" s="7">
        <f t="shared" si="11"/>
        <v>1013.9687999999999</v>
      </c>
      <c r="K30" s="7">
        <f t="shared" si="11"/>
        <v>1013.9687999999999</v>
      </c>
      <c r="L30" s="7">
        <f t="shared" si="11"/>
        <v>1013.9687999999999</v>
      </c>
      <c r="M30" s="7">
        <f t="shared" si="11"/>
        <v>1013.9687999999999</v>
      </c>
    </row>
    <row r="31" spans="1:13" x14ac:dyDescent="0.25">
      <c r="A31" t="s">
        <v>22</v>
      </c>
      <c r="B31" s="1">
        <f>+B30</f>
        <v>1013.9687999999999</v>
      </c>
      <c r="C31" s="7">
        <f>+B31+C30</f>
        <v>2027.9375999999997</v>
      </c>
      <c r="D31" s="7">
        <f t="shared" ref="D31:M31" si="12">+C31+D30</f>
        <v>3041.9063999999998</v>
      </c>
      <c r="E31" s="7">
        <f t="shared" si="12"/>
        <v>4055.8751999999995</v>
      </c>
      <c r="F31" s="7">
        <f t="shared" si="12"/>
        <v>5069.8439999999991</v>
      </c>
      <c r="G31" s="7">
        <f t="shared" si="12"/>
        <v>6083.8127999999988</v>
      </c>
      <c r="H31" s="7">
        <f t="shared" si="12"/>
        <v>7097.7815999999984</v>
      </c>
      <c r="I31" s="7">
        <f t="shared" si="12"/>
        <v>8111.7503999999981</v>
      </c>
      <c r="J31" s="7">
        <f t="shared" si="12"/>
        <v>9125.7191999999977</v>
      </c>
      <c r="K31" s="7">
        <f t="shared" si="12"/>
        <v>10139.687999999998</v>
      </c>
      <c r="L31" s="7">
        <f t="shared" si="12"/>
        <v>11153.656799999999</v>
      </c>
      <c r="M31" s="7">
        <f t="shared" si="12"/>
        <v>12167.625599999999</v>
      </c>
    </row>
    <row r="32" spans="1:13" x14ac:dyDescent="0.25">
      <c r="A32" t="s">
        <v>23</v>
      </c>
      <c r="B32" s="1">
        <f>IF(B31&gt;5000,B31-5000,0)</f>
        <v>0</v>
      </c>
      <c r="C32" s="1">
        <f t="shared" ref="C32:M32" si="13">IF(C31&gt;5000,C31-5000,0)</f>
        <v>0</v>
      </c>
      <c r="D32" s="1">
        <f t="shared" si="13"/>
        <v>0</v>
      </c>
      <c r="E32" s="1">
        <f t="shared" si="13"/>
        <v>0</v>
      </c>
      <c r="F32" s="1">
        <f t="shared" si="13"/>
        <v>69.843999999999141</v>
      </c>
      <c r="G32" s="1">
        <f t="shared" si="13"/>
        <v>1083.8127999999988</v>
      </c>
      <c r="H32" s="1">
        <f t="shared" si="13"/>
        <v>2097.7815999999984</v>
      </c>
      <c r="I32" s="1">
        <f t="shared" si="13"/>
        <v>3111.7503999999981</v>
      </c>
      <c r="J32" s="1">
        <f t="shared" si="13"/>
        <v>4125.7191999999977</v>
      </c>
      <c r="K32" s="1">
        <f t="shared" si="13"/>
        <v>5139.6879999999983</v>
      </c>
      <c r="L32" s="1">
        <f t="shared" si="13"/>
        <v>6153.6567999999988</v>
      </c>
      <c r="M32" s="1">
        <f t="shared" si="13"/>
        <v>7167.6255999999994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F6539-F0DA-41BB-B96A-2BE5B2031E62}">
  <dimension ref="A1:M32"/>
  <sheetViews>
    <sheetView topLeftCell="A3" workbookViewId="0">
      <selection activeCell="A29" sqref="A29:XFD29"/>
    </sheetView>
  </sheetViews>
  <sheetFormatPr defaultRowHeight="15" x14ac:dyDescent="0.25"/>
  <cols>
    <col min="1" max="1" width="10.7109375" customWidth="1"/>
    <col min="2" max="2" width="13" style="1" customWidth="1"/>
    <col min="3" max="3" width="12" customWidth="1"/>
    <col min="4" max="4" width="12" style="1" customWidth="1"/>
    <col min="5" max="13" width="12" customWidth="1"/>
  </cols>
  <sheetData>
    <row r="1" spans="1:6" x14ac:dyDescent="0.25">
      <c r="A1" s="3" t="s">
        <v>7</v>
      </c>
    </row>
    <row r="2" spans="1:6" x14ac:dyDescent="0.25">
      <c r="A2" s="3" t="s">
        <v>1</v>
      </c>
    </row>
    <row r="3" spans="1:6" s="2" customFormat="1" ht="45" x14ac:dyDescent="0.25">
      <c r="A3" s="4" t="s">
        <v>0</v>
      </c>
      <c r="B3" s="5" t="s">
        <v>2</v>
      </c>
      <c r="C3" s="4" t="s">
        <v>3</v>
      </c>
      <c r="D3" s="5" t="s">
        <v>4</v>
      </c>
      <c r="E3" s="4" t="s">
        <v>5</v>
      </c>
    </row>
    <row r="4" spans="1:6" x14ac:dyDescent="0.25">
      <c r="A4">
        <v>1</v>
      </c>
      <c r="B4" s="1">
        <v>25396.799999999999</v>
      </c>
      <c r="C4">
        <f>+'adj for starters and leavers'!C4</f>
        <v>40</v>
      </c>
      <c r="D4" s="1">
        <f>+B4/(C4*52)</f>
        <v>12.209999999999999</v>
      </c>
      <c r="E4" s="1">
        <f t="shared" ref="E4:E8" si="0">+IF(B4&gt;0,(B4-9100)*0.138,0)</f>
        <v>2248.9584</v>
      </c>
      <c r="F4" t="str">
        <f>IF(B4&gt;0,IF(D4&lt;12.21,"UNDER MIN WAGE",""),"")</f>
        <v/>
      </c>
    </row>
    <row r="5" spans="1:6" x14ac:dyDescent="0.25">
      <c r="A5">
        <v>2</v>
      </c>
      <c r="B5" s="1">
        <v>25396.799999999999</v>
      </c>
      <c r="C5">
        <f>+'adj for starters and leavers'!C5</f>
        <v>40</v>
      </c>
      <c r="D5" s="1">
        <f t="shared" ref="D5:D13" si="1">+B5/(C5*52)</f>
        <v>12.209999999999999</v>
      </c>
      <c r="E5" s="1">
        <f t="shared" si="0"/>
        <v>2248.9584</v>
      </c>
      <c r="F5" t="str">
        <f t="shared" ref="F5:F26" si="2">IF(B5&gt;0,IF(D5&lt;12.21,"UNDER MIN WAGE",""),"")</f>
        <v/>
      </c>
    </row>
    <row r="6" spans="1:6" x14ac:dyDescent="0.25">
      <c r="A6">
        <v>3</v>
      </c>
      <c r="B6" s="1">
        <v>25396.799999999999</v>
      </c>
      <c r="C6">
        <f>+'adj for starters and leavers'!C6</f>
        <v>40</v>
      </c>
      <c r="D6" s="1">
        <f t="shared" si="1"/>
        <v>12.209999999999999</v>
      </c>
      <c r="E6" s="1">
        <f t="shared" si="0"/>
        <v>2248.9584</v>
      </c>
      <c r="F6" t="str">
        <f t="shared" si="2"/>
        <v/>
      </c>
    </row>
    <row r="7" spans="1:6" x14ac:dyDescent="0.25">
      <c r="A7">
        <v>4</v>
      </c>
      <c r="B7" s="1">
        <v>25396.799999999999</v>
      </c>
      <c r="C7">
        <f>+'adj for starters and leavers'!C7</f>
        <v>40</v>
      </c>
      <c r="D7" s="1">
        <f t="shared" si="1"/>
        <v>12.209999999999999</v>
      </c>
      <c r="E7" s="1">
        <f t="shared" si="0"/>
        <v>2248.9584</v>
      </c>
      <c r="F7" t="str">
        <f t="shared" si="2"/>
        <v/>
      </c>
    </row>
    <row r="8" spans="1:6" x14ac:dyDescent="0.25">
      <c r="A8">
        <v>5</v>
      </c>
      <c r="B8" s="1">
        <v>25396.799999999999</v>
      </c>
      <c r="C8">
        <f>+'adj for starters and leavers'!C8</f>
        <v>40</v>
      </c>
      <c r="D8" s="1">
        <f t="shared" si="1"/>
        <v>12.209999999999999</v>
      </c>
      <c r="E8" s="1">
        <f t="shared" si="0"/>
        <v>2248.9584</v>
      </c>
      <c r="F8" t="str">
        <f t="shared" si="2"/>
        <v/>
      </c>
    </row>
    <row r="9" spans="1:6" x14ac:dyDescent="0.25">
      <c r="A9">
        <v>6</v>
      </c>
      <c r="B9" s="1">
        <v>25396.799999999999</v>
      </c>
      <c r="C9">
        <f>+'adj for starters and leavers'!C9</f>
        <v>40</v>
      </c>
      <c r="D9" s="1">
        <f t="shared" si="1"/>
        <v>12.209999999999999</v>
      </c>
      <c r="E9" s="1">
        <f>+IF(B9&gt;0,(B9-9100)*0.138,0)</f>
        <v>2248.9584</v>
      </c>
      <c r="F9" t="str">
        <f t="shared" si="2"/>
        <v/>
      </c>
    </row>
    <row r="10" spans="1:6" x14ac:dyDescent="0.25">
      <c r="A10">
        <v>7</v>
      </c>
      <c r="B10" s="1">
        <f>+'adj for starters and leavers'!B10</f>
        <v>0</v>
      </c>
      <c r="C10">
        <f>+'adj for starters and leavers'!C10</f>
        <v>40</v>
      </c>
      <c r="D10" s="1">
        <f t="shared" si="1"/>
        <v>0</v>
      </c>
      <c r="E10" s="1">
        <f t="shared" ref="E10:E13" si="3">+IF(B10&gt;0,(B10-9100)*0.138,0)</f>
        <v>0</v>
      </c>
      <c r="F10" t="str">
        <f t="shared" si="2"/>
        <v/>
      </c>
    </row>
    <row r="11" spans="1:6" x14ac:dyDescent="0.25">
      <c r="A11">
        <v>8</v>
      </c>
      <c r="B11" s="1">
        <f>+'adj for starters and leavers'!B11</f>
        <v>0</v>
      </c>
      <c r="C11">
        <f>+'adj for starters and leavers'!C11</f>
        <v>40</v>
      </c>
      <c r="D11" s="1">
        <f t="shared" si="1"/>
        <v>0</v>
      </c>
      <c r="E11" s="1">
        <f t="shared" si="3"/>
        <v>0</v>
      </c>
      <c r="F11" t="str">
        <f t="shared" si="2"/>
        <v/>
      </c>
    </row>
    <row r="12" spans="1:6" x14ac:dyDescent="0.25">
      <c r="A12">
        <v>9</v>
      </c>
      <c r="B12" s="1">
        <f>+'adj for starters and leavers'!B12</f>
        <v>0</v>
      </c>
      <c r="C12">
        <f>+'adj for starters and leavers'!C12</f>
        <v>40</v>
      </c>
      <c r="D12" s="1">
        <f t="shared" si="1"/>
        <v>0</v>
      </c>
      <c r="E12" s="1">
        <f t="shared" si="3"/>
        <v>0</v>
      </c>
      <c r="F12" t="str">
        <f t="shared" si="2"/>
        <v/>
      </c>
    </row>
    <row r="13" spans="1:6" x14ac:dyDescent="0.25">
      <c r="A13">
        <v>10</v>
      </c>
      <c r="B13" s="1">
        <f>+'adj for starters and leavers'!B13</f>
        <v>0</v>
      </c>
      <c r="C13">
        <f>+'adj for starters and leavers'!C13</f>
        <v>40</v>
      </c>
      <c r="D13" s="1">
        <f t="shared" si="1"/>
        <v>0</v>
      </c>
      <c r="E13" s="1">
        <f t="shared" si="3"/>
        <v>0</v>
      </c>
      <c r="F13" t="str">
        <f t="shared" si="2"/>
        <v/>
      </c>
    </row>
    <row r="14" spans="1:6" x14ac:dyDescent="0.25">
      <c r="B14" s="1">
        <f>SUM(B4:B13)</f>
        <v>152380.79999999999</v>
      </c>
      <c r="E14" s="1">
        <f>SUM(E4:E13)</f>
        <v>13493.750399999999</v>
      </c>
    </row>
    <row r="15" spans="1:6" x14ac:dyDescent="0.25">
      <c r="A15" s="3" t="s">
        <v>6</v>
      </c>
      <c r="B15" s="6"/>
      <c r="C15" s="3"/>
      <c r="D15" s="6"/>
      <c r="E15" s="3"/>
    </row>
    <row r="16" spans="1:6" ht="45" x14ac:dyDescent="0.25">
      <c r="A16" s="4" t="s">
        <v>0</v>
      </c>
      <c r="B16" s="5" t="s">
        <v>2</v>
      </c>
      <c r="C16" s="4" t="s">
        <v>3</v>
      </c>
      <c r="D16" s="5" t="s">
        <v>4</v>
      </c>
      <c r="E16" s="4" t="s">
        <v>5</v>
      </c>
    </row>
    <row r="17" spans="1:13" x14ac:dyDescent="0.25">
      <c r="A17">
        <f>+A4</f>
        <v>1</v>
      </c>
      <c r="B17" s="1">
        <f>+B4/12</f>
        <v>2116.4</v>
      </c>
      <c r="C17">
        <f>+C4</f>
        <v>40</v>
      </c>
      <c r="D17" s="1">
        <f>+B17/(C17*(52/12))</f>
        <v>12.210000000000003</v>
      </c>
      <c r="E17" s="1">
        <f>+IF(B17&gt;0,(B17-(9100/12))*0.138,0)</f>
        <v>187.41320000000002</v>
      </c>
      <c r="F17" t="str">
        <f t="shared" si="2"/>
        <v/>
      </c>
    </row>
    <row r="18" spans="1:13" x14ac:dyDescent="0.25">
      <c r="A18">
        <f t="shared" ref="A18:A26" si="4">+A5</f>
        <v>2</v>
      </c>
      <c r="B18" s="1">
        <f t="shared" ref="B18:B26" si="5">+B5/12</f>
        <v>2116.4</v>
      </c>
      <c r="C18">
        <f t="shared" ref="C18:C26" si="6">+C5</f>
        <v>40</v>
      </c>
      <c r="D18" s="1">
        <f t="shared" ref="D18:D26" si="7">+B18/(C18*(52/12))</f>
        <v>12.210000000000003</v>
      </c>
      <c r="E18" s="1">
        <f t="shared" ref="E18:E26" si="8">+IF(B18&gt;0,(B18-(9100/12))*0.138,0)</f>
        <v>187.41320000000002</v>
      </c>
      <c r="F18" t="str">
        <f t="shared" si="2"/>
        <v/>
      </c>
    </row>
    <row r="19" spans="1:13" x14ac:dyDescent="0.25">
      <c r="A19">
        <f t="shared" si="4"/>
        <v>3</v>
      </c>
      <c r="B19" s="1">
        <f t="shared" si="5"/>
        <v>2116.4</v>
      </c>
      <c r="C19">
        <f t="shared" si="6"/>
        <v>40</v>
      </c>
      <c r="D19" s="1">
        <f t="shared" si="7"/>
        <v>12.210000000000003</v>
      </c>
      <c r="E19" s="1">
        <f t="shared" si="8"/>
        <v>187.41320000000002</v>
      </c>
      <c r="F19" t="str">
        <f t="shared" si="2"/>
        <v/>
      </c>
    </row>
    <row r="20" spans="1:13" x14ac:dyDescent="0.25">
      <c r="A20">
        <f t="shared" si="4"/>
        <v>4</v>
      </c>
      <c r="B20" s="1">
        <f t="shared" si="5"/>
        <v>2116.4</v>
      </c>
      <c r="C20">
        <f t="shared" si="6"/>
        <v>40</v>
      </c>
      <c r="D20" s="1">
        <f t="shared" si="7"/>
        <v>12.210000000000003</v>
      </c>
      <c r="E20" s="1">
        <f t="shared" si="8"/>
        <v>187.41320000000002</v>
      </c>
      <c r="F20" t="str">
        <f t="shared" si="2"/>
        <v/>
      </c>
    </row>
    <row r="21" spans="1:13" x14ac:dyDescent="0.25">
      <c r="A21">
        <f t="shared" si="4"/>
        <v>5</v>
      </c>
      <c r="B21" s="1">
        <f t="shared" si="5"/>
        <v>2116.4</v>
      </c>
      <c r="C21">
        <f t="shared" si="6"/>
        <v>40</v>
      </c>
      <c r="D21" s="1">
        <f t="shared" si="7"/>
        <v>12.210000000000003</v>
      </c>
      <c r="E21" s="1">
        <f t="shared" si="8"/>
        <v>187.41320000000002</v>
      </c>
      <c r="F21" t="str">
        <f t="shared" si="2"/>
        <v/>
      </c>
    </row>
    <row r="22" spans="1:13" x14ac:dyDescent="0.25">
      <c r="A22">
        <f t="shared" si="4"/>
        <v>6</v>
      </c>
      <c r="B22" s="1">
        <f t="shared" si="5"/>
        <v>2116.4</v>
      </c>
      <c r="C22">
        <f t="shared" si="6"/>
        <v>40</v>
      </c>
      <c r="D22" s="1">
        <f t="shared" si="7"/>
        <v>12.210000000000003</v>
      </c>
      <c r="E22" s="1">
        <f t="shared" si="8"/>
        <v>187.41320000000002</v>
      </c>
      <c r="F22" t="str">
        <f t="shared" si="2"/>
        <v/>
      </c>
    </row>
    <row r="23" spans="1:13" x14ac:dyDescent="0.25">
      <c r="A23">
        <f t="shared" si="4"/>
        <v>7</v>
      </c>
      <c r="B23" s="1">
        <f t="shared" si="5"/>
        <v>0</v>
      </c>
      <c r="C23">
        <f t="shared" si="6"/>
        <v>40</v>
      </c>
      <c r="D23" s="1">
        <f t="shared" si="7"/>
        <v>0</v>
      </c>
      <c r="E23" s="1">
        <f t="shared" si="8"/>
        <v>0</v>
      </c>
      <c r="F23" t="str">
        <f t="shared" si="2"/>
        <v/>
      </c>
    </row>
    <row r="24" spans="1:13" x14ac:dyDescent="0.25">
      <c r="A24">
        <f t="shared" si="4"/>
        <v>8</v>
      </c>
      <c r="B24" s="1">
        <f t="shared" si="5"/>
        <v>0</v>
      </c>
      <c r="C24">
        <f t="shared" si="6"/>
        <v>40</v>
      </c>
      <c r="D24" s="1">
        <f t="shared" si="7"/>
        <v>0</v>
      </c>
      <c r="E24" s="1">
        <f t="shared" si="8"/>
        <v>0</v>
      </c>
      <c r="F24" t="str">
        <f t="shared" si="2"/>
        <v/>
      </c>
    </row>
    <row r="25" spans="1:13" x14ac:dyDescent="0.25">
      <c r="A25">
        <f t="shared" si="4"/>
        <v>9</v>
      </c>
      <c r="B25" s="1">
        <f t="shared" si="5"/>
        <v>0</v>
      </c>
      <c r="C25">
        <f t="shared" si="6"/>
        <v>40</v>
      </c>
      <c r="D25" s="1">
        <f t="shared" si="7"/>
        <v>0</v>
      </c>
      <c r="E25" s="1">
        <f t="shared" si="8"/>
        <v>0</v>
      </c>
      <c r="F25" t="str">
        <f t="shared" si="2"/>
        <v/>
      </c>
    </row>
    <row r="26" spans="1:13" x14ac:dyDescent="0.25">
      <c r="A26">
        <f t="shared" si="4"/>
        <v>10</v>
      </c>
      <c r="B26" s="1">
        <f t="shared" si="5"/>
        <v>0</v>
      </c>
      <c r="C26">
        <f t="shared" si="6"/>
        <v>40</v>
      </c>
      <c r="D26" s="1">
        <f t="shared" si="7"/>
        <v>0</v>
      </c>
      <c r="E26" s="1">
        <f t="shared" si="8"/>
        <v>0</v>
      </c>
      <c r="F26" t="str">
        <f t="shared" si="2"/>
        <v/>
      </c>
    </row>
    <row r="27" spans="1:13" x14ac:dyDescent="0.25">
      <c r="B27" s="1">
        <f>SUM(B17:B26)</f>
        <v>12698.4</v>
      </c>
      <c r="E27" s="1">
        <f>SUM(E17:E26)</f>
        <v>1124.4792</v>
      </c>
    </row>
    <row r="29" spans="1:13" s="3" customFormat="1" x14ac:dyDescent="0.25">
      <c r="B29" s="6" t="s">
        <v>9</v>
      </c>
      <c r="C29" s="6" t="s">
        <v>10</v>
      </c>
      <c r="D29" s="6" t="s">
        <v>11</v>
      </c>
      <c r="E29" s="6" t="s">
        <v>12</v>
      </c>
      <c r="F29" s="6" t="s">
        <v>13</v>
      </c>
      <c r="G29" s="6" t="s">
        <v>14</v>
      </c>
      <c r="H29" s="6" t="s">
        <v>15</v>
      </c>
      <c r="I29" s="6" t="s">
        <v>16</v>
      </c>
      <c r="J29" s="6" t="s">
        <v>17</v>
      </c>
      <c r="K29" s="6" t="s">
        <v>18</v>
      </c>
      <c r="L29" s="6" t="s">
        <v>19</v>
      </c>
      <c r="M29" s="6" t="s">
        <v>20</v>
      </c>
    </row>
    <row r="30" spans="1:13" x14ac:dyDescent="0.25">
      <c r="A30" t="s">
        <v>21</v>
      </c>
      <c r="B30" s="1">
        <f>+E27</f>
        <v>1124.4792</v>
      </c>
      <c r="C30" s="7">
        <f>+B30</f>
        <v>1124.4792</v>
      </c>
      <c r="D30" s="7">
        <f t="shared" ref="D30:M30" si="9">+C30</f>
        <v>1124.4792</v>
      </c>
      <c r="E30" s="7">
        <f t="shared" si="9"/>
        <v>1124.4792</v>
      </c>
      <c r="F30" s="7">
        <f t="shared" si="9"/>
        <v>1124.4792</v>
      </c>
      <c r="G30" s="7">
        <f t="shared" si="9"/>
        <v>1124.4792</v>
      </c>
      <c r="H30" s="7">
        <f t="shared" si="9"/>
        <v>1124.4792</v>
      </c>
      <c r="I30" s="7">
        <f t="shared" si="9"/>
        <v>1124.4792</v>
      </c>
      <c r="J30" s="7">
        <f t="shared" si="9"/>
        <v>1124.4792</v>
      </c>
      <c r="K30" s="7">
        <f t="shared" si="9"/>
        <v>1124.4792</v>
      </c>
      <c r="L30" s="7">
        <f t="shared" si="9"/>
        <v>1124.4792</v>
      </c>
      <c r="M30" s="7">
        <f t="shared" si="9"/>
        <v>1124.4792</v>
      </c>
    </row>
    <row r="31" spans="1:13" x14ac:dyDescent="0.25">
      <c r="A31" t="s">
        <v>22</v>
      </c>
      <c r="B31" s="1">
        <f>+B30</f>
        <v>1124.4792</v>
      </c>
      <c r="C31" s="7">
        <f>+B31+C30</f>
        <v>2248.9584</v>
      </c>
      <c r="D31" s="7">
        <f t="shared" ref="D31:M31" si="10">+C31+D30</f>
        <v>3373.4376000000002</v>
      </c>
      <c r="E31" s="7">
        <f t="shared" si="10"/>
        <v>4497.9168</v>
      </c>
      <c r="F31" s="7">
        <f t="shared" si="10"/>
        <v>5622.3959999999997</v>
      </c>
      <c r="G31" s="7">
        <f t="shared" si="10"/>
        <v>6746.8751999999995</v>
      </c>
      <c r="H31" s="7">
        <f t="shared" si="10"/>
        <v>7871.3543999999993</v>
      </c>
      <c r="I31" s="7">
        <f t="shared" si="10"/>
        <v>8995.8335999999999</v>
      </c>
      <c r="J31" s="7">
        <f t="shared" si="10"/>
        <v>10120.3128</v>
      </c>
      <c r="K31" s="7">
        <f t="shared" si="10"/>
        <v>11244.791999999999</v>
      </c>
      <c r="L31" s="7">
        <f t="shared" si="10"/>
        <v>12369.271199999999</v>
      </c>
      <c r="M31" s="7">
        <f t="shared" si="10"/>
        <v>13493.750399999999</v>
      </c>
    </row>
    <row r="32" spans="1:13" x14ac:dyDescent="0.25">
      <c r="A32" t="s">
        <v>23</v>
      </c>
      <c r="B32" s="1">
        <f>IF(B31&gt;5000,B31-5000,0)</f>
        <v>0</v>
      </c>
      <c r="C32" s="1">
        <f t="shared" ref="C32:M32" si="11">IF(C31&gt;5000,C31-5000,0)</f>
        <v>0</v>
      </c>
      <c r="D32" s="1">
        <f t="shared" si="11"/>
        <v>0</v>
      </c>
      <c r="E32" s="1">
        <f t="shared" si="11"/>
        <v>0</v>
      </c>
      <c r="F32" s="1">
        <f t="shared" si="11"/>
        <v>622.39599999999973</v>
      </c>
      <c r="G32" s="1">
        <f t="shared" si="11"/>
        <v>1746.8751999999995</v>
      </c>
      <c r="H32" s="1">
        <f t="shared" si="11"/>
        <v>2871.3543999999993</v>
      </c>
      <c r="I32" s="1">
        <f t="shared" si="11"/>
        <v>3995.8335999999999</v>
      </c>
      <c r="J32" s="1">
        <f t="shared" si="11"/>
        <v>5120.3127999999997</v>
      </c>
      <c r="K32" s="1">
        <f t="shared" si="11"/>
        <v>6244.7919999999995</v>
      </c>
      <c r="L32" s="1">
        <f t="shared" si="11"/>
        <v>7369.2711999999992</v>
      </c>
      <c r="M32" s="1">
        <f t="shared" si="11"/>
        <v>8493.750399999999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CD425-FD60-477D-801D-964B7317D862}">
  <dimension ref="A1:M32"/>
  <sheetViews>
    <sheetView topLeftCell="A3" workbookViewId="0">
      <selection activeCell="A29" sqref="A29:XFD29"/>
    </sheetView>
  </sheetViews>
  <sheetFormatPr defaultRowHeight="15" x14ac:dyDescent="0.25"/>
  <cols>
    <col min="1" max="1" width="10.5703125" customWidth="1"/>
    <col min="2" max="2" width="13" style="1" customWidth="1"/>
    <col min="3" max="3" width="11" customWidth="1"/>
    <col min="4" max="4" width="11" style="1" customWidth="1"/>
    <col min="5" max="5" width="13.5703125" customWidth="1"/>
    <col min="6" max="13" width="11.42578125" customWidth="1"/>
  </cols>
  <sheetData>
    <row r="1" spans="1:6" x14ac:dyDescent="0.25">
      <c r="A1" s="3" t="s">
        <v>8</v>
      </c>
    </row>
    <row r="2" spans="1:6" x14ac:dyDescent="0.25">
      <c r="A2" s="3" t="s">
        <v>1</v>
      </c>
    </row>
    <row r="3" spans="1:6" s="2" customFormat="1" ht="45" x14ac:dyDescent="0.25">
      <c r="A3" s="4" t="s">
        <v>0</v>
      </c>
      <c r="B3" s="5" t="s">
        <v>2</v>
      </c>
      <c r="C3" s="4" t="s">
        <v>3</v>
      </c>
      <c r="D3" s="5" t="s">
        <v>4</v>
      </c>
      <c r="E3" s="4" t="s">
        <v>5</v>
      </c>
    </row>
    <row r="4" spans="1:6" x14ac:dyDescent="0.25">
      <c r="A4">
        <v>1</v>
      </c>
      <c r="B4" s="1">
        <f>+'NMW Changes'!B4</f>
        <v>25396.799999999999</v>
      </c>
      <c r="C4">
        <f>+'NMW Changes'!C4</f>
        <v>40</v>
      </c>
      <c r="D4" s="1">
        <f>+B4/(C4*52)</f>
        <v>12.209999999999999</v>
      </c>
      <c r="E4" s="1">
        <f>+IF(B4&gt;0,(B4-5000)*0.15,0)</f>
        <v>3059.52</v>
      </c>
      <c r="F4" t="str">
        <f>IF(B4&gt;0,IF(D4&lt;12.21,"UNDER MIN WAGE",""),"")</f>
        <v/>
      </c>
    </row>
    <row r="5" spans="1:6" x14ac:dyDescent="0.25">
      <c r="A5">
        <v>2</v>
      </c>
      <c r="B5" s="1">
        <f>+'NMW Changes'!B5</f>
        <v>25396.799999999999</v>
      </c>
      <c r="C5">
        <f>+'NMW Changes'!C5</f>
        <v>40</v>
      </c>
      <c r="D5" s="1">
        <f t="shared" ref="D5:D13" si="0">+B5/(C5*52)</f>
        <v>12.209999999999999</v>
      </c>
      <c r="E5" s="1">
        <f t="shared" ref="E5:E13" si="1">+IF(B5&gt;0,(B5-5000)*0.15,0)</f>
        <v>3059.52</v>
      </c>
      <c r="F5" t="str">
        <f t="shared" ref="F5:F26" si="2">IF(B5&gt;0,IF(D5&lt;12.21,"UNDER MIN WAGE",""),"")</f>
        <v/>
      </c>
    </row>
    <row r="6" spans="1:6" x14ac:dyDescent="0.25">
      <c r="A6">
        <v>3</v>
      </c>
      <c r="B6" s="1">
        <f>+'NMW Changes'!B6</f>
        <v>25396.799999999999</v>
      </c>
      <c r="C6">
        <f>+'NMW Changes'!C6</f>
        <v>40</v>
      </c>
      <c r="D6" s="1">
        <f t="shared" si="0"/>
        <v>12.209999999999999</v>
      </c>
      <c r="E6" s="1">
        <f t="shared" si="1"/>
        <v>3059.52</v>
      </c>
      <c r="F6" t="str">
        <f t="shared" si="2"/>
        <v/>
      </c>
    </row>
    <row r="7" spans="1:6" x14ac:dyDescent="0.25">
      <c r="A7">
        <v>4</v>
      </c>
      <c r="B7" s="1">
        <f>+'NMW Changes'!B7</f>
        <v>25396.799999999999</v>
      </c>
      <c r="C7">
        <f>+'NMW Changes'!C7</f>
        <v>40</v>
      </c>
      <c r="D7" s="1">
        <f t="shared" si="0"/>
        <v>12.209999999999999</v>
      </c>
      <c r="E7" s="1">
        <f t="shared" si="1"/>
        <v>3059.52</v>
      </c>
      <c r="F7" t="str">
        <f t="shared" si="2"/>
        <v/>
      </c>
    </row>
    <row r="8" spans="1:6" x14ac:dyDescent="0.25">
      <c r="A8">
        <v>5</v>
      </c>
      <c r="B8" s="1">
        <f>+'NMW Changes'!B8</f>
        <v>25396.799999999999</v>
      </c>
      <c r="C8">
        <f>+'NMW Changes'!C8</f>
        <v>40</v>
      </c>
      <c r="D8" s="1">
        <f t="shared" si="0"/>
        <v>12.209999999999999</v>
      </c>
      <c r="E8" s="1">
        <f t="shared" si="1"/>
        <v>3059.52</v>
      </c>
      <c r="F8" t="str">
        <f t="shared" si="2"/>
        <v/>
      </c>
    </row>
    <row r="9" spans="1:6" x14ac:dyDescent="0.25">
      <c r="A9">
        <v>6</v>
      </c>
      <c r="B9" s="1">
        <f>+'NMW Changes'!B9</f>
        <v>25396.799999999999</v>
      </c>
      <c r="C9">
        <f>+'NMW Changes'!C9</f>
        <v>40</v>
      </c>
      <c r="D9" s="1">
        <f t="shared" si="0"/>
        <v>12.209999999999999</v>
      </c>
      <c r="E9" s="1">
        <f t="shared" si="1"/>
        <v>3059.52</v>
      </c>
      <c r="F9" t="str">
        <f t="shared" si="2"/>
        <v/>
      </c>
    </row>
    <row r="10" spans="1:6" x14ac:dyDescent="0.25">
      <c r="A10">
        <v>7</v>
      </c>
      <c r="B10" s="1">
        <f>+'NMW Changes'!B10</f>
        <v>0</v>
      </c>
      <c r="C10">
        <f>+'NMW Changes'!C10</f>
        <v>40</v>
      </c>
      <c r="D10" s="1">
        <f t="shared" si="0"/>
        <v>0</v>
      </c>
      <c r="E10" s="1">
        <f t="shared" si="1"/>
        <v>0</v>
      </c>
      <c r="F10" t="str">
        <f t="shared" si="2"/>
        <v/>
      </c>
    </row>
    <row r="11" spans="1:6" x14ac:dyDescent="0.25">
      <c r="A11">
        <v>8</v>
      </c>
      <c r="B11" s="1">
        <f>+'NMW Changes'!B11</f>
        <v>0</v>
      </c>
      <c r="C11">
        <f>+'NMW Changes'!C11</f>
        <v>40</v>
      </c>
      <c r="D11" s="1">
        <f t="shared" si="0"/>
        <v>0</v>
      </c>
      <c r="E11" s="1">
        <f t="shared" si="1"/>
        <v>0</v>
      </c>
      <c r="F11" t="str">
        <f t="shared" si="2"/>
        <v/>
      </c>
    </row>
    <row r="12" spans="1:6" x14ac:dyDescent="0.25">
      <c r="A12">
        <v>9</v>
      </c>
      <c r="B12" s="1">
        <f>+'NMW Changes'!B12</f>
        <v>0</v>
      </c>
      <c r="C12">
        <f>+'NMW Changes'!C12</f>
        <v>40</v>
      </c>
      <c r="D12" s="1">
        <f t="shared" si="0"/>
        <v>0</v>
      </c>
      <c r="E12" s="1">
        <f t="shared" si="1"/>
        <v>0</v>
      </c>
      <c r="F12" t="str">
        <f t="shared" si="2"/>
        <v/>
      </c>
    </row>
    <row r="13" spans="1:6" x14ac:dyDescent="0.25">
      <c r="A13">
        <v>10</v>
      </c>
      <c r="B13" s="1">
        <f>+'NMW Changes'!B13</f>
        <v>0</v>
      </c>
      <c r="C13">
        <f>+'NMW Changes'!C13</f>
        <v>40</v>
      </c>
      <c r="D13" s="1">
        <f t="shared" si="0"/>
        <v>0</v>
      </c>
      <c r="E13" s="1">
        <f t="shared" si="1"/>
        <v>0</v>
      </c>
      <c r="F13" t="str">
        <f t="shared" si="2"/>
        <v/>
      </c>
    </row>
    <row r="14" spans="1:6" x14ac:dyDescent="0.25">
      <c r="B14" s="1">
        <f>SUM(B4:B13)</f>
        <v>152380.79999999999</v>
      </c>
      <c r="E14" s="1">
        <f>SUM(E4:E13)</f>
        <v>18357.12</v>
      </c>
    </row>
    <row r="15" spans="1:6" x14ac:dyDescent="0.25">
      <c r="A15" s="3" t="s">
        <v>6</v>
      </c>
      <c r="B15" s="6"/>
      <c r="C15" s="3"/>
      <c r="D15" s="6"/>
      <c r="E15" s="3"/>
    </row>
    <row r="16" spans="1:6" ht="45" x14ac:dyDescent="0.25">
      <c r="A16" s="4" t="s">
        <v>0</v>
      </c>
      <c r="B16" s="5" t="s">
        <v>2</v>
      </c>
      <c r="C16" s="4" t="s">
        <v>3</v>
      </c>
      <c r="D16" s="5" t="s">
        <v>4</v>
      </c>
      <c r="E16" s="4" t="s">
        <v>5</v>
      </c>
    </row>
    <row r="17" spans="1:13" x14ac:dyDescent="0.25">
      <c r="A17">
        <f>+A4</f>
        <v>1</v>
      </c>
      <c r="B17" s="1">
        <f>+B4/12</f>
        <v>2116.4</v>
      </c>
      <c r="C17">
        <f>+C4</f>
        <v>40</v>
      </c>
      <c r="D17" s="1">
        <f>+B17/(C17*(52/12))</f>
        <v>12.210000000000003</v>
      </c>
      <c r="E17" s="1">
        <f>+IF(B17&gt;0,(B17-(5000/12))*0.15,0)</f>
        <v>254.95999999999998</v>
      </c>
      <c r="F17" t="str">
        <f t="shared" si="2"/>
        <v/>
      </c>
    </row>
    <row r="18" spans="1:13" x14ac:dyDescent="0.25">
      <c r="A18">
        <f t="shared" ref="A18:A26" si="3">+A5</f>
        <v>2</v>
      </c>
      <c r="B18" s="1">
        <f t="shared" ref="B18:B26" si="4">+B5/12</f>
        <v>2116.4</v>
      </c>
      <c r="C18">
        <f t="shared" ref="C18:C26" si="5">+C5</f>
        <v>40</v>
      </c>
      <c r="D18" s="1">
        <f t="shared" ref="D18:D26" si="6">+B18/(C18*(52/12))</f>
        <v>12.210000000000003</v>
      </c>
      <c r="E18" s="1">
        <f t="shared" ref="E18:E26" si="7">+IF(B18&gt;0,(B18-(5000/12))*0.15,0)</f>
        <v>254.95999999999998</v>
      </c>
      <c r="F18" t="str">
        <f t="shared" si="2"/>
        <v/>
      </c>
    </row>
    <row r="19" spans="1:13" x14ac:dyDescent="0.25">
      <c r="A19">
        <f t="shared" si="3"/>
        <v>3</v>
      </c>
      <c r="B19" s="1">
        <f t="shared" si="4"/>
        <v>2116.4</v>
      </c>
      <c r="C19">
        <f t="shared" si="5"/>
        <v>40</v>
      </c>
      <c r="D19" s="1">
        <f t="shared" si="6"/>
        <v>12.210000000000003</v>
      </c>
      <c r="E19" s="1">
        <f t="shared" si="7"/>
        <v>254.95999999999998</v>
      </c>
      <c r="F19" t="str">
        <f t="shared" si="2"/>
        <v/>
      </c>
    </row>
    <row r="20" spans="1:13" x14ac:dyDescent="0.25">
      <c r="A20">
        <f t="shared" si="3"/>
        <v>4</v>
      </c>
      <c r="B20" s="1">
        <f t="shared" si="4"/>
        <v>2116.4</v>
      </c>
      <c r="C20">
        <f t="shared" si="5"/>
        <v>40</v>
      </c>
      <c r="D20" s="1">
        <f t="shared" si="6"/>
        <v>12.210000000000003</v>
      </c>
      <c r="E20" s="1">
        <f t="shared" si="7"/>
        <v>254.95999999999998</v>
      </c>
      <c r="F20" t="str">
        <f t="shared" si="2"/>
        <v/>
      </c>
    </row>
    <row r="21" spans="1:13" x14ac:dyDescent="0.25">
      <c r="A21">
        <f t="shared" si="3"/>
        <v>5</v>
      </c>
      <c r="B21" s="1">
        <f t="shared" si="4"/>
        <v>2116.4</v>
      </c>
      <c r="C21">
        <f t="shared" si="5"/>
        <v>40</v>
      </c>
      <c r="D21" s="1">
        <f t="shared" si="6"/>
        <v>12.210000000000003</v>
      </c>
      <c r="E21" s="1">
        <f t="shared" si="7"/>
        <v>254.95999999999998</v>
      </c>
      <c r="F21" t="str">
        <f t="shared" si="2"/>
        <v/>
      </c>
    </row>
    <row r="22" spans="1:13" x14ac:dyDescent="0.25">
      <c r="A22">
        <f t="shared" si="3"/>
        <v>6</v>
      </c>
      <c r="B22" s="1">
        <f t="shared" si="4"/>
        <v>2116.4</v>
      </c>
      <c r="C22">
        <f t="shared" si="5"/>
        <v>40</v>
      </c>
      <c r="D22" s="1">
        <f t="shared" si="6"/>
        <v>12.210000000000003</v>
      </c>
      <c r="E22" s="1">
        <f t="shared" si="7"/>
        <v>254.95999999999998</v>
      </c>
      <c r="F22" t="str">
        <f t="shared" si="2"/>
        <v/>
      </c>
    </row>
    <row r="23" spans="1:13" x14ac:dyDescent="0.25">
      <c r="A23">
        <f t="shared" si="3"/>
        <v>7</v>
      </c>
      <c r="B23" s="1">
        <f t="shared" si="4"/>
        <v>0</v>
      </c>
      <c r="C23">
        <f t="shared" si="5"/>
        <v>40</v>
      </c>
      <c r="D23" s="1">
        <f t="shared" si="6"/>
        <v>0</v>
      </c>
      <c r="E23" s="1">
        <f t="shared" si="7"/>
        <v>0</v>
      </c>
      <c r="F23" t="str">
        <f t="shared" si="2"/>
        <v/>
      </c>
    </row>
    <row r="24" spans="1:13" x14ac:dyDescent="0.25">
      <c r="A24">
        <f t="shared" si="3"/>
        <v>8</v>
      </c>
      <c r="B24" s="1">
        <f t="shared" si="4"/>
        <v>0</v>
      </c>
      <c r="C24">
        <f t="shared" si="5"/>
        <v>40</v>
      </c>
      <c r="D24" s="1">
        <f t="shared" si="6"/>
        <v>0</v>
      </c>
      <c r="E24" s="1">
        <f t="shared" si="7"/>
        <v>0</v>
      </c>
      <c r="F24" t="str">
        <f t="shared" si="2"/>
        <v/>
      </c>
    </row>
    <row r="25" spans="1:13" x14ac:dyDescent="0.25">
      <c r="A25">
        <f t="shared" si="3"/>
        <v>9</v>
      </c>
      <c r="B25" s="1">
        <f t="shared" si="4"/>
        <v>0</v>
      </c>
      <c r="C25">
        <f t="shared" si="5"/>
        <v>40</v>
      </c>
      <c r="D25" s="1">
        <f t="shared" si="6"/>
        <v>0</v>
      </c>
      <c r="E25" s="1">
        <f t="shared" si="7"/>
        <v>0</v>
      </c>
      <c r="F25" t="str">
        <f t="shared" si="2"/>
        <v/>
      </c>
    </row>
    <row r="26" spans="1:13" x14ac:dyDescent="0.25">
      <c r="A26">
        <f t="shared" si="3"/>
        <v>10</v>
      </c>
      <c r="B26" s="1">
        <f t="shared" si="4"/>
        <v>0</v>
      </c>
      <c r="C26">
        <f t="shared" si="5"/>
        <v>40</v>
      </c>
      <c r="D26" s="1">
        <f t="shared" si="6"/>
        <v>0</v>
      </c>
      <c r="E26" s="1">
        <f t="shared" si="7"/>
        <v>0</v>
      </c>
      <c r="F26" t="str">
        <f t="shared" si="2"/>
        <v/>
      </c>
    </row>
    <row r="27" spans="1:13" x14ac:dyDescent="0.25">
      <c r="B27" s="1">
        <f>SUM(B17:B26)</f>
        <v>12698.4</v>
      </c>
      <c r="E27" s="1">
        <f>SUM(E17:E26)</f>
        <v>1529.76</v>
      </c>
    </row>
    <row r="29" spans="1:13" s="3" customFormat="1" x14ac:dyDescent="0.25">
      <c r="B29" s="6" t="s">
        <v>9</v>
      </c>
      <c r="C29" s="6" t="s">
        <v>10</v>
      </c>
      <c r="D29" s="6" t="s">
        <v>11</v>
      </c>
      <c r="E29" s="6" t="s">
        <v>12</v>
      </c>
      <c r="F29" s="6" t="s">
        <v>13</v>
      </c>
      <c r="G29" s="6" t="s">
        <v>14</v>
      </c>
      <c r="H29" s="6" t="s">
        <v>15</v>
      </c>
      <c r="I29" s="6" t="s">
        <v>16</v>
      </c>
      <c r="J29" s="6" t="s">
        <v>17</v>
      </c>
      <c r="K29" s="6" t="s">
        <v>18</v>
      </c>
      <c r="L29" s="6" t="s">
        <v>19</v>
      </c>
      <c r="M29" s="6" t="s">
        <v>20</v>
      </c>
    </row>
    <row r="30" spans="1:13" x14ac:dyDescent="0.25">
      <c r="A30" t="s">
        <v>21</v>
      </c>
      <c r="B30" s="1">
        <f>+E27</f>
        <v>1529.76</v>
      </c>
      <c r="C30" s="7">
        <f>+B30</f>
        <v>1529.76</v>
      </c>
      <c r="D30" s="7">
        <f t="shared" ref="D30:M30" si="8">+C30</f>
        <v>1529.76</v>
      </c>
      <c r="E30" s="7">
        <f t="shared" si="8"/>
        <v>1529.76</v>
      </c>
      <c r="F30" s="7">
        <f t="shared" si="8"/>
        <v>1529.76</v>
      </c>
      <c r="G30" s="7">
        <f t="shared" si="8"/>
        <v>1529.76</v>
      </c>
      <c r="H30" s="7">
        <f t="shared" si="8"/>
        <v>1529.76</v>
      </c>
      <c r="I30" s="7">
        <f t="shared" si="8"/>
        <v>1529.76</v>
      </c>
      <c r="J30" s="7">
        <f t="shared" si="8"/>
        <v>1529.76</v>
      </c>
      <c r="K30" s="7">
        <f t="shared" si="8"/>
        <v>1529.76</v>
      </c>
      <c r="L30" s="7">
        <f t="shared" si="8"/>
        <v>1529.76</v>
      </c>
      <c r="M30" s="7">
        <f t="shared" si="8"/>
        <v>1529.76</v>
      </c>
    </row>
    <row r="31" spans="1:13" x14ac:dyDescent="0.25">
      <c r="A31" t="s">
        <v>22</v>
      </c>
      <c r="B31" s="1">
        <f>+B30</f>
        <v>1529.76</v>
      </c>
      <c r="C31" s="7">
        <f>+B31+C30</f>
        <v>3059.52</v>
      </c>
      <c r="D31" s="7">
        <f t="shared" ref="D31:M31" si="9">+C31+D30</f>
        <v>4589.28</v>
      </c>
      <c r="E31" s="7">
        <f t="shared" si="9"/>
        <v>6119.04</v>
      </c>
      <c r="F31" s="7">
        <f t="shared" si="9"/>
        <v>7648.8</v>
      </c>
      <c r="G31" s="7">
        <f t="shared" si="9"/>
        <v>9178.56</v>
      </c>
      <c r="H31" s="7">
        <f t="shared" si="9"/>
        <v>10708.32</v>
      </c>
      <c r="I31" s="7">
        <f t="shared" si="9"/>
        <v>12238.08</v>
      </c>
      <c r="J31" s="7">
        <f t="shared" si="9"/>
        <v>13767.84</v>
      </c>
      <c r="K31" s="7">
        <f t="shared" si="9"/>
        <v>15297.6</v>
      </c>
      <c r="L31" s="7">
        <f t="shared" si="9"/>
        <v>16827.36</v>
      </c>
      <c r="M31" s="7">
        <f t="shared" si="9"/>
        <v>18357.12</v>
      </c>
    </row>
    <row r="32" spans="1:13" x14ac:dyDescent="0.25">
      <c r="A32" t="s">
        <v>23</v>
      </c>
      <c r="B32" s="1">
        <f>IF(B31&gt;5000,B31-10500,0)</f>
        <v>0</v>
      </c>
      <c r="C32" s="1">
        <f t="shared" ref="C32:M32" si="10">IF(C31&gt;5000,C31-10500,0)</f>
        <v>0</v>
      </c>
      <c r="D32" s="1">
        <f t="shared" si="10"/>
        <v>0</v>
      </c>
      <c r="E32" s="1">
        <f t="shared" si="10"/>
        <v>-4380.96</v>
      </c>
      <c r="F32" s="1">
        <f t="shared" si="10"/>
        <v>-2851.2</v>
      </c>
      <c r="G32" s="1">
        <f t="shared" si="10"/>
        <v>-1321.4400000000005</v>
      </c>
      <c r="H32" s="1">
        <f t="shared" si="10"/>
        <v>208.31999999999971</v>
      </c>
      <c r="I32" s="1">
        <f t="shared" si="10"/>
        <v>1738.08</v>
      </c>
      <c r="J32" s="1">
        <f t="shared" si="10"/>
        <v>3267.84</v>
      </c>
      <c r="K32" s="1">
        <f t="shared" si="10"/>
        <v>4797.6000000000004</v>
      </c>
      <c r="L32" s="1">
        <f t="shared" si="10"/>
        <v>6327.3600000000006</v>
      </c>
      <c r="M32" s="1">
        <f t="shared" si="10"/>
        <v>7857.119999999999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C42E5-2986-4CB7-85D2-9AC2CAF3F55F}">
  <dimension ref="A1:G6"/>
  <sheetViews>
    <sheetView workbookViewId="0">
      <selection activeCell="E8" sqref="E8"/>
    </sheetView>
  </sheetViews>
  <sheetFormatPr defaultRowHeight="15" x14ac:dyDescent="0.25"/>
  <cols>
    <col min="1" max="1" width="27.85546875" customWidth="1"/>
    <col min="2" max="2" width="13" customWidth="1"/>
    <col min="3" max="3" width="13.7109375" customWidth="1"/>
    <col min="4" max="4" width="12.5703125" bestFit="1" customWidth="1"/>
    <col min="5" max="5" width="10.5703125" bestFit="1" customWidth="1"/>
    <col min="6" max="6" width="12.5703125" bestFit="1" customWidth="1"/>
    <col min="7" max="7" width="11.5703125" bestFit="1" customWidth="1"/>
  </cols>
  <sheetData>
    <row r="1" spans="1:7" s="9" customFormat="1" ht="45" x14ac:dyDescent="0.25">
      <c r="A1" s="9" t="s">
        <v>32</v>
      </c>
      <c r="B1" s="9" t="s">
        <v>25</v>
      </c>
      <c r="C1" s="9" t="s">
        <v>26</v>
      </c>
      <c r="D1" s="9" t="s">
        <v>2</v>
      </c>
      <c r="E1" s="9" t="s">
        <v>33</v>
      </c>
      <c r="F1" s="9" t="s">
        <v>34</v>
      </c>
    </row>
    <row r="3" spans="1:7" x14ac:dyDescent="0.25">
      <c r="A3" t="s">
        <v>24</v>
      </c>
      <c r="B3" s="8" t="s">
        <v>27</v>
      </c>
      <c r="C3" t="str">
        <f>+B3</f>
        <v>24/25</v>
      </c>
      <c r="D3" s="7">
        <f>+'Base Data'!B14</f>
        <v>118976</v>
      </c>
      <c r="E3" s="7">
        <f>+'Base Data'!M32</f>
        <v>5139.6880000000001</v>
      </c>
      <c r="F3" s="7">
        <f>+D3+E3</f>
        <v>124115.68799999999</v>
      </c>
    </row>
    <row r="4" spans="1:7" x14ac:dyDescent="0.25">
      <c r="A4" t="s">
        <v>28</v>
      </c>
      <c r="B4" t="str">
        <f>+B3</f>
        <v>24/25</v>
      </c>
      <c r="C4" t="str">
        <f>+B4</f>
        <v>24/25</v>
      </c>
      <c r="D4" s="7">
        <f>+'adj for starters and leavers'!B14</f>
        <v>142771.20000000001</v>
      </c>
      <c r="E4" s="7">
        <f>+'adj for starters and leavers'!M32</f>
        <v>7167.6255999999994</v>
      </c>
      <c r="F4" s="7">
        <f t="shared" ref="F4:F6" si="0">+D4+E4</f>
        <v>149938.82560000001</v>
      </c>
      <c r="G4" s="7">
        <f>+F4-F3</f>
        <v>25823.137600000016</v>
      </c>
    </row>
    <row r="5" spans="1:7" x14ac:dyDescent="0.25">
      <c r="A5" t="s">
        <v>29</v>
      </c>
      <c r="B5" t="str">
        <f>+B4</f>
        <v>24/25</v>
      </c>
      <c r="C5" s="8" t="s">
        <v>31</v>
      </c>
      <c r="D5" s="7">
        <f>+'NMW Changes'!B14</f>
        <v>152380.79999999999</v>
      </c>
      <c r="E5" s="7">
        <f>+'NMW Changes'!M32</f>
        <v>8493.750399999999</v>
      </c>
      <c r="F5" s="7">
        <f t="shared" si="0"/>
        <v>160874.55039999998</v>
      </c>
      <c r="G5" s="7">
        <f t="shared" ref="G5:G6" si="1">+F5-F4</f>
        <v>10935.724799999967</v>
      </c>
    </row>
    <row r="6" spans="1:7" x14ac:dyDescent="0.25">
      <c r="A6" t="s">
        <v>30</v>
      </c>
      <c r="B6" t="str">
        <f>+C6</f>
        <v>25/26</v>
      </c>
      <c r="C6" t="str">
        <f>+C5</f>
        <v>25/26</v>
      </c>
      <c r="D6" s="7">
        <f>+'ERSNI Changes'!B14</f>
        <v>152380.79999999999</v>
      </c>
      <c r="E6" s="7">
        <f>+'ERSNI Changes'!M32</f>
        <v>7857.119999999999</v>
      </c>
      <c r="F6" s="7">
        <f t="shared" si="0"/>
        <v>160237.91999999998</v>
      </c>
      <c r="G6" s="7">
        <f t="shared" si="1"/>
        <v>-636.63039999999455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779902CA4774439B045AED1163EBED" ma:contentTypeVersion="5" ma:contentTypeDescription="Create a new document." ma:contentTypeScope="" ma:versionID="041cd4fcc0986e6234dffbee2a1264c0">
  <xsd:schema xmlns:xsd="http://www.w3.org/2001/XMLSchema" xmlns:xs="http://www.w3.org/2001/XMLSchema" xmlns:p="http://schemas.microsoft.com/office/2006/metadata/properties" xmlns:ns2="ff38a5f1-6975-4096-9060-0ed750a6c2ff" xmlns:ns3="ad7dcdc7-3f39-4ce0-a5bb-add2f406808e" xmlns:ns4="dc67130e-e96b-422a-a935-54d9bbd516ad" xmlns:ns5="aef36d47-cec9-4c09-b00c-0f06dbdc68e5" targetNamespace="http://schemas.microsoft.com/office/2006/metadata/properties" ma:root="true" ma:fieldsID="3b2591abecf39e64ffc04d4d44212f69" ns2:_="" ns3:_="" ns4:_="" ns5:_="">
    <xsd:import namespace="ff38a5f1-6975-4096-9060-0ed750a6c2ff"/>
    <xsd:import namespace="ad7dcdc7-3f39-4ce0-a5bb-add2f406808e"/>
    <xsd:import namespace="dc67130e-e96b-422a-a935-54d9bbd516ad"/>
    <xsd:import namespace="aef36d47-cec9-4c09-b00c-0f06dbdc68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4:lcf76f155ced4ddcb4097134ff3c332f" minOccurs="0"/>
                <xsd:element ref="ns5:TaxCatchAll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38a5f1-6975-4096-9060-0ed750a6c2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cdc7-3f39-4ce0-a5bb-add2f406808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7130e-e96b-422a-a935-54d9bbd516a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ea7afa9-ec24-41b1-98b7-e010215199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f36d47-cec9-4c09-b00c-0f06dbdc68e5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b888b9c-cac7-4182-99e2-076f5b32371b}" ma:internalName="TaxCatchAll" ma:showField="CatchAllData" ma:web="aef36d47-cec9-4c09-b00c-0f06dbdc68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67130e-e96b-422a-a935-54d9bbd516ad">
      <Terms xmlns="http://schemas.microsoft.com/office/infopath/2007/PartnerControls"/>
    </lcf76f155ced4ddcb4097134ff3c332f>
    <TaxCatchAll xmlns="aef36d47-cec9-4c09-b00c-0f06dbdc68e5" xsi:nil="true"/>
  </documentManagement>
</p:properties>
</file>

<file path=customXml/itemProps1.xml><?xml version="1.0" encoding="utf-8"?>
<ds:datastoreItem xmlns:ds="http://schemas.openxmlformats.org/officeDocument/2006/customXml" ds:itemID="{AAE08E3A-6FD2-4D60-807C-01C70B9FDDE9}"/>
</file>

<file path=customXml/itemProps2.xml><?xml version="1.0" encoding="utf-8"?>
<ds:datastoreItem xmlns:ds="http://schemas.openxmlformats.org/officeDocument/2006/customXml" ds:itemID="{685D8F81-5BB1-4312-A4CE-7C55D5EAFF4A}"/>
</file>

<file path=customXml/itemProps3.xml><?xml version="1.0" encoding="utf-8"?>
<ds:datastoreItem xmlns:ds="http://schemas.openxmlformats.org/officeDocument/2006/customXml" ds:itemID="{8CA92E4E-575C-43E7-AEA7-DA2ECDEE6B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Base Data</vt:lpstr>
      <vt:lpstr>adj for starters and leavers</vt:lpstr>
      <vt:lpstr>NMW Changes</vt:lpstr>
      <vt:lpstr>ERSNI Changes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Tomlinson</dc:creator>
  <cp:lastModifiedBy>Jo Tomlinson</cp:lastModifiedBy>
  <dcterms:created xsi:type="dcterms:W3CDTF">2025-01-06T18:32:08Z</dcterms:created>
  <dcterms:modified xsi:type="dcterms:W3CDTF">2025-01-06T19:05:49Z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0x010100CD779902CA4774439B045AED1163EBED</vt:lpwstr>
  </property>
</Properties>
</file>